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queryTables/queryTable1.xml" ContentType="application/vnd.openxmlformats-officedocument.spreadsheetml.queryTab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sandro.rizzi\Desktop\"/>
    </mc:Choice>
  </mc:AlternateContent>
  <bookViews>
    <workbookView xWindow="0" yWindow="0" windowWidth="25200" windowHeight="11850" firstSheet="5" activeTab="14"/>
  </bookViews>
  <sheets>
    <sheet name="Foglio 1" sheetId="3" r:id="rId1"/>
    <sheet name="Foglio 2" sheetId="5" r:id="rId2"/>
    <sheet name="Foglio 3" sheetId="6" r:id="rId3"/>
    <sheet name="Foglio 4" sheetId="7" r:id="rId4"/>
    <sheet name="Foglio 5" sheetId="17" r:id="rId5"/>
    <sheet name="Foglio 6" sheetId="19" r:id="rId6"/>
    <sheet name="Foglio 7" sheetId="20" r:id="rId7"/>
    <sheet name="Merito_appalti" sheetId="23" r:id="rId8"/>
    <sheet name="Foglio 8" sheetId="13" r:id="rId9"/>
    <sheet name="Foglio 9" sheetId="14" r:id="rId10"/>
    <sheet name="Foglio 10" sheetId="15" r:id="rId11"/>
    <sheet name="Foglio 11" sheetId="16" r:id="rId12"/>
    <sheet name="Foglio 12" sheetId="21" r:id="rId13"/>
    <sheet name="Foglio 13" sheetId="22" r:id="rId14"/>
    <sheet name="Foglio 14 " sheetId="4" r:id="rId15"/>
    <sheet name="Foglio 15" sheetId="9" r:id="rId16"/>
    <sheet name="Foglio 16 " sheetId="10" r:id="rId17"/>
    <sheet name="Foglio 17" sheetId="11" r:id="rId18"/>
    <sheet name="Foglio 18" sheetId="18" r:id="rId19"/>
    <sheet name="Foglio 19" sheetId="2" r:id="rId20"/>
    <sheet name="Foglio 20" sheetId="27" r:id="rId21"/>
    <sheet name="Foglio21" sheetId="28" r:id="rId22"/>
  </sheets>
  <definedNames>
    <definedName name="Tempi_medi_giudizi_cautelari_appalti_2018" localSheetId="5">'Foglio 6'!$G$7:$H$41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13" l="1"/>
  <c r="L6" i="13"/>
  <c r="C34" i="28"/>
  <c r="X38" i="27"/>
  <c r="X37" i="27"/>
  <c r="X36" i="27"/>
  <c r="X35" i="27"/>
  <c r="X34" i="27"/>
  <c r="X33" i="27"/>
  <c r="X32" i="27"/>
  <c r="X31" i="27"/>
  <c r="X30" i="27"/>
  <c r="X29" i="27"/>
  <c r="X28" i="27"/>
  <c r="X27" i="27"/>
  <c r="X26" i="27"/>
  <c r="X25" i="27"/>
  <c r="X24" i="27"/>
  <c r="X23" i="27"/>
  <c r="X22" i="27"/>
  <c r="X21" i="27"/>
  <c r="X20" i="27"/>
  <c r="X19" i="27"/>
  <c r="X18" i="27"/>
  <c r="X17" i="27"/>
  <c r="X16" i="27"/>
  <c r="X15" i="27"/>
  <c r="X14" i="27"/>
  <c r="X13" i="27"/>
  <c r="X12" i="27"/>
  <c r="X11" i="27"/>
  <c r="X10" i="27"/>
  <c r="X9" i="27"/>
  <c r="X8" i="27"/>
  <c r="X7" i="27"/>
  <c r="C25" i="4"/>
  <c r="C33" i="4"/>
  <c r="C31" i="4"/>
  <c r="C30" i="4"/>
  <c r="C29" i="4"/>
  <c r="C27" i="4"/>
  <c r="C26" i="4"/>
  <c r="C24" i="4"/>
  <c r="C23" i="4"/>
  <c r="C22" i="4"/>
  <c r="C21" i="4"/>
  <c r="C20" i="4"/>
  <c r="C19" i="4"/>
  <c r="C18" i="4"/>
  <c r="C17" i="4"/>
  <c r="C15" i="4"/>
  <c r="G14" i="4"/>
  <c r="C14" i="4"/>
  <c r="C13" i="4"/>
  <c r="C12" i="4"/>
  <c r="C11" i="4"/>
  <c r="C10" i="4"/>
  <c r="C8" i="4"/>
  <c r="C7" i="4"/>
  <c r="C6" i="4"/>
  <c r="C5" i="4"/>
  <c r="J5" i="4" l="1"/>
  <c r="G32" i="4"/>
  <c r="G33" i="4"/>
  <c r="J16" i="21"/>
  <c r="H7" i="17" l="1"/>
  <c r="H8" i="17"/>
  <c r="H9" i="17"/>
  <c r="H10" i="17"/>
  <c r="H11" i="17"/>
  <c r="H12" i="17"/>
  <c r="H6" i="17"/>
  <c r="I7" i="3"/>
  <c r="I8" i="3"/>
  <c r="I9" i="3"/>
  <c r="I10" i="3"/>
  <c r="I11" i="3"/>
  <c r="I12" i="3"/>
  <c r="I6" i="3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C34" i="4" l="1"/>
  <c r="G6" i="4" l="1"/>
  <c r="G7" i="4"/>
  <c r="G8" i="4"/>
  <c r="G9" i="4"/>
  <c r="G10" i="4"/>
  <c r="G11" i="4"/>
  <c r="G12" i="4"/>
  <c r="G13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H6" i="22" l="1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6" i="18"/>
  <c r="F35" i="18"/>
  <c r="E35" i="18"/>
  <c r="D35" i="18"/>
  <c r="C35" i="18"/>
  <c r="B35" i="18"/>
  <c r="G13" i="17"/>
  <c r="F13" i="17"/>
  <c r="E13" i="17"/>
  <c r="D13" i="17"/>
  <c r="C13" i="17"/>
  <c r="B13" i="17"/>
  <c r="J13" i="3"/>
  <c r="G5" i="4"/>
  <c r="G34" i="4" s="1"/>
  <c r="M8" i="13"/>
  <c r="K8" i="13"/>
  <c r="J8" i="13"/>
  <c r="I8" i="13"/>
  <c r="H8" i="13"/>
  <c r="G8" i="13"/>
  <c r="F8" i="13"/>
  <c r="E8" i="13"/>
  <c r="D8" i="13"/>
  <c r="C8" i="13"/>
  <c r="K13" i="3"/>
  <c r="I13" i="3"/>
  <c r="H13" i="3"/>
  <c r="G13" i="3"/>
  <c r="F13" i="3"/>
  <c r="E13" i="3"/>
  <c r="D13" i="3"/>
  <c r="C13" i="3"/>
  <c r="B34" i="4"/>
  <c r="D34" i="4"/>
  <c r="E34" i="4"/>
  <c r="F34" i="4"/>
  <c r="H34" i="4"/>
  <c r="I34" i="4"/>
  <c r="L8" i="13" l="1"/>
  <c r="J34" i="4"/>
  <c r="G35" i="18"/>
  <c r="H13" i="17"/>
</calcChain>
</file>

<file path=xl/connections.xml><?xml version="1.0" encoding="utf-8"?>
<connections xmlns="http://schemas.openxmlformats.org/spreadsheetml/2006/main">
  <connection id="1" name="Tempi_medi_giudizi_cautelari_appalti_201811" type="6" refreshedVersion="6" background="1" saveData="1">
    <textPr codePage="850" sourceFile="\\fileserver\SCITC\USP\Statistiche_USP\Attivita_annuale_CDS_TAR_relazioni\Relazione A.G. 2019 - dati 2018\Spool_Depositi_cautelari\Tempi_medi_giudizi_cautelari_appalti_2018.txt" delimited="0" decimal="," thousands=".">
      <textFields count="5">
        <textField/>
        <textField position="50"/>
        <textField position="75"/>
        <textField position="86"/>
        <textField position="97"/>
      </textFields>
    </textPr>
  </connection>
</connections>
</file>

<file path=xl/sharedStrings.xml><?xml version="1.0" encoding="utf-8"?>
<sst xmlns="http://schemas.openxmlformats.org/spreadsheetml/2006/main" count="529" uniqueCount="168">
  <si>
    <t>Sede</t>
  </si>
  <si>
    <t>Ricorsi pervenuti</t>
  </si>
  <si>
    <t>TAR BASILICATA  POTENZA</t>
  </si>
  <si>
    <t>TAR CALABRIA  CATANZARO</t>
  </si>
  <si>
    <t>TAR CAMPANIA  NAPOLI</t>
  </si>
  <si>
    <t>TAR EMILIA-ROMAGNA  BOLOGNA</t>
  </si>
  <si>
    <t>TAR FRIULI-VENEZIA.GIULIA  TRIESTE</t>
  </si>
  <si>
    <t>TAR LAZIO  LATINA - Sezione staccata</t>
  </si>
  <si>
    <t>TAR LAZIO  ROMA</t>
  </si>
  <si>
    <t>TAR LIGURIA  GENOVA</t>
  </si>
  <si>
    <t>TAR LOMBARDIA  MILANO</t>
  </si>
  <si>
    <t>TAR MARCHE  ANCONA</t>
  </si>
  <si>
    <t>TAR MOLISE  CAMPOBASSO</t>
  </si>
  <si>
    <t>TAR PIEMONTE  TORINO</t>
  </si>
  <si>
    <t>TAR PUGLIA  BARI</t>
  </si>
  <si>
    <t>TAR SARDEGNA  CAGLIARI</t>
  </si>
  <si>
    <t>TAR SICILIA  PALERMO</t>
  </si>
  <si>
    <t>TAR TOSCANA  FIRENZE</t>
  </si>
  <si>
    <t>TAR TRENTINO ALTO ADIGE  TRENTO</t>
  </si>
  <si>
    <t>TAR UMBRIA  PERUGIA</t>
  </si>
  <si>
    <t>TAR VALLE D AOSTA  AOSTA</t>
  </si>
  <si>
    <t>TAR VENETO  VENEZIA</t>
  </si>
  <si>
    <t>Totale</t>
  </si>
  <si>
    <t>Prospetto riepilogativo  - ricorsi pervenuti</t>
  </si>
  <si>
    <t>Prospetto riepilogativo  - ricorsi pendenti</t>
  </si>
  <si>
    <t>Prospetto riepilogativo  - ricorsi definiti</t>
  </si>
  <si>
    <t>Anno di attività</t>
  </si>
  <si>
    <t>Ricorsi definiti</t>
  </si>
  <si>
    <t>Ricorsi pendenti</t>
  </si>
  <si>
    <t>Affari definiti</t>
  </si>
  <si>
    <t>Affari pervenuti</t>
  </si>
  <si>
    <t>ricorso</t>
  </si>
  <si>
    <t>quesito</t>
  </si>
  <si>
    <t>richiesta parere</t>
  </si>
  <si>
    <t>riesame</t>
  </si>
  <si>
    <t>con sentenza</t>
  </si>
  <si>
    <t>con sent. Breve</t>
  </si>
  <si>
    <t>con decreto decisorio</t>
  </si>
  <si>
    <t>Sezioni</t>
  </si>
  <si>
    <t>Totale Affari definiti</t>
  </si>
  <si>
    <t>Prospetto riepilogativo  - Attività Consultiva</t>
  </si>
  <si>
    <t>Prospetto riepilogativo  - Attività Giurisdizionale</t>
  </si>
  <si>
    <t>con sent. breve</t>
  </si>
  <si>
    <t>Consiglio di Stato</t>
  </si>
  <si>
    <t>Tribunali Amministrativi Regionali</t>
  </si>
  <si>
    <t>Giustizia Amministrativa</t>
  </si>
  <si>
    <t>Prospetto riepilogativo attività giurisdizionale</t>
  </si>
  <si>
    <t>con sent.</t>
  </si>
  <si>
    <t>con dec. decis.</t>
  </si>
  <si>
    <t>con altri provv.ti</t>
  </si>
  <si>
    <t>con ord. cautelare</t>
  </si>
  <si>
    <t>altri pareri</t>
  </si>
  <si>
    <t>Prospetto riepilogativo  - affari definiti</t>
  </si>
  <si>
    <t>Prospetto riepilogativo  - affari pervenuti</t>
  </si>
  <si>
    <t>Prospetto riepilogativo  - affari pendenti</t>
  </si>
  <si>
    <t>Plenaria</t>
  </si>
  <si>
    <t>regol.to</t>
  </si>
  <si>
    <t>revoc.ne</t>
  </si>
  <si>
    <t>TAR ABRUZZO  PESCARA - Sezione st.</t>
  </si>
  <si>
    <t>TAR CALABRIA  REGGIO CALABRIA - Sez.st.</t>
  </si>
  <si>
    <t>TAR CAMPANIA  SALERNO - Sez.st.</t>
  </si>
  <si>
    <t>TAR EMILIA-ROMAGNA  PARMA - Sez.st.</t>
  </si>
  <si>
    <t>TAR LOMBARDIA  BRESCIA - Sez.st.</t>
  </si>
  <si>
    <t>TAR PUGLIA  LECCE - Sez.st.</t>
  </si>
  <si>
    <t>TAR SICILIA  CATANIA - Sez.st.</t>
  </si>
  <si>
    <t>TAR TRENTINO A. ADIGE  BOLZANO - Sez. Aut.</t>
  </si>
  <si>
    <t>Prospetto Riepilogativo - Pendenti</t>
  </si>
  <si>
    <t>Di cui</t>
  </si>
  <si>
    <t>* Ricorsi esclusi in quanto non definiscono la causa nel merito.</t>
  </si>
  <si>
    <t>SEDE</t>
  </si>
  <si>
    <t>CDS</t>
  </si>
  <si>
    <t>CGARS</t>
  </si>
  <si>
    <t>Media I° grado</t>
  </si>
  <si>
    <t>TT.AA.RR.</t>
  </si>
  <si>
    <t>* TEMPO MEDIO CALCOLATO PRENDENDO IN CONSIDERAZIONE LA DATA DI DEPOSITO DEL RICORSO</t>
  </si>
  <si>
    <t>Totale 
 Pendenti (a)</t>
  </si>
  <si>
    <t>Appelli Avv.
 Ord. Cautelare * (b)</t>
  </si>
  <si>
    <t>Con Esito
 Sospende Giudizio ** (d)</t>
  </si>
  <si>
    <t>Con Esito
 Cancella dal Ruolo ** (e)</t>
  </si>
  <si>
    <t>Con Esito
 Dichiara Interrotto ** (f)</t>
  </si>
  <si>
    <t>Pendenti   netti***            (a-b-c-d-e-f)</t>
  </si>
  <si>
    <t>*** Pendenti calcolati al netto dei valori delle colonne b,c, d,e, f</t>
  </si>
  <si>
    <t>Totale 
Pendenti (a)</t>
  </si>
  <si>
    <t>Con Esito
 Rinvio * (b)</t>
  </si>
  <si>
    <t>Con Esito  Sospende Giudizio * (c)</t>
  </si>
  <si>
    <t>Con Esito
 Cancella dal Ruolo * (d)</t>
  </si>
  <si>
    <t>Con Esito
 Dichiara Interrotto *(e)</t>
  </si>
  <si>
    <t>Pendenti netti**       (a-b-c-d-e)</t>
  </si>
  <si>
    <t xml:space="preserve">** Pendenti calcolati al netto dei valori delle colonne b,c, d,e, </t>
  </si>
  <si>
    <t>Consiglio di Giustizia Amministrativa Regione Sicilia</t>
  </si>
  <si>
    <t>Sezione</t>
  </si>
  <si>
    <t>revocazione</t>
  </si>
  <si>
    <t>regolamento</t>
  </si>
  <si>
    <t>1</t>
  </si>
  <si>
    <t xml:space="preserve">Totale
 pendenti (a) </t>
  </si>
  <si>
    <t>Con Esito
 Rinvio **    (c)</t>
  </si>
  <si>
    <t xml:space="preserve">Con Esito
 Sospende Giudizio ** (d) </t>
  </si>
  <si>
    <t>Con Esito
 Dichiara Interrotto**(f)</t>
  </si>
  <si>
    <t>Pendenti
netti ***           (a-b-c-d-e-f)</t>
  </si>
  <si>
    <t>*</t>
  </si>
  <si>
    <t>Ricorsi pervenuti *</t>
  </si>
  <si>
    <t>TAR ABRUZZO  L'AQUILA</t>
  </si>
  <si>
    <t xml:space="preserve"> % Abbattimento / Accumulo arretrato</t>
  </si>
  <si>
    <t>Dal conteggio dei ricorsi pervenuti, sono stati esclusi i ricorsi annullati su istanza di parte (in quanto trattasi di doppi invii)</t>
  </si>
  <si>
    <t>Consultiva</t>
  </si>
  <si>
    <t>Normativa</t>
  </si>
  <si>
    <t>** Ricorsi per i quali è stato disposto un rinvio ( alla Corte di Giustizia dell'UE, alla Corte di Cassazione, alla Corte Costituzionale), una sospensione del giudizio,una interruzione o un'ultima discussione ( udienza pubblica, udienza di smaltimento) con esito cancellato dal ruolo.</t>
  </si>
  <si>
    <t>* Ricorsi per i quali è stato disposto un rinvio ( alla Corte di Giustizia dell'UE, alla Corte di Cassazione, alla Corte Costituzionale), una sospensione del giudizio,una interruzione o un'ultima discussione ( udienza pubblica, udienza di smaltimento) con esito cancellato dal ruolo.</t>
  </si>
  <si>
    <t>-</t>
  </si>
  <si>
    <t>Ricorsi pendenti al 31.12.2021</t>
  </si>
  <si>
    <t>Affari pendenti al 31.12.2021</t>
  </si>
  <si>
    <t xml:space="preserve"> </t>
  </si>
  <si>
    <t>CONSIGLIO DI STATO</t>
  </si>
  <si>
    <t>CONSIGLIO GIUSTIZIA  AMM.VA REGIONE SICILIA</t>
  </si>
  <si>
    <t>Stranieri</t>
  </si>
  <si>
    <t>*Dal conteggio dei ricorsi pervenuti, sono stati esclusi i ricorsi annullati su istanza di parte (in quanto trattasi di doppi invii)</t>
  </si>
  <si>
    <t>Con Esito
 Rinvio **(c)</t>
  </si>
  <si>
    <t>Tempo medio in gg.</t>
  </si>
  <si>
    <t>Edilizia</t>
  </si>
  <si>
    <t>Urbanistica</t>
  </si>
  <si>
    <t>Appalti</t>
  </si>
  <si>
    <t>Università</t>
  </si>
  <si>
    <t>Pubblico impiego</t>
  </si>
  <si>
    <t>Sicurezza pubblica</t>
  </si>
  <si>
    <t>Interdittive Antimafia</t>
  </si>
  <si>
    <t>Comuni e Province</t>
  </si>
  <si>
    <t>Autorizz. e Concessioni</t>
  </si>
  <si>
    <t>Servizi Pubblici</t>
  </si>
  <si>
    <t>Autorità Indipendenti</t>
  </si>
  <si>
    <t>Altro</t>
  </si>
  <si>
    <t>Materie</t>
  </si>
  <si>
    <t>Materia</t>
  </si>
  <si>
    <t>%</t>
  </si>
  <si>
    <t>Tempo medio in gg</t>
  </si>
  <si>
    <t>Anno 2022</t>
  </si>
  <si>
    <t>Ricorsi pendenti al 31.12.2022</t>
  </si>
  <si>
    <t>Attività Giurisdizionale  2018/2022</t>
  </si>
  <si>
    <t>GIUDIZIO  CAUTELARE: TEMPI MEDI DI DEFINIZIONE*- ANNO 2022</t>
  </si>
  <si>
    <t>Tempo Medio Giudizio cautelare - Anno 2022</t>
  </si>
  <si>
    <t>Tempo Medio Giudizio Cautelare in materia di appalti- Anno 2022</t>
  </si>
  <si>
    <t xml:space="preserve"> GIUDIZIO  CAUTELARE: TEMPI MEDI  DI DEFINIZIONE*  - ANNI 2018/2022</t>
  </si>
  <si>
    <t>Tempo medio Giudizio Cautelare - Anni 2018 -2022</t>
  </si>
  <si>
    <t>Tempo medio giudizio cautelare in materia di appalti - Anni 2018 -2022</t>
  </si>
  <si>
    <t xml:space="preserve">  TEMPI MEDI  DI DEFINIZIONE RITO APPALTI *  - ANN0 2022</t>
  </si>
  <si>
    <t>Tempo Medio Rito Appalti - Anno 2022</t>
  </si>
  <si>
    <t>Affari pendenti al 31.12.2022</t>
  </si>
  <si>
    <t>Attività Consultiva 2018/2022</t>
  </si>
  <si>
    <t>Prospetto Riepilogativo - Anno 2022</t>
  </si>
  <si>
    <t xml:space="preserve"> Attività 2018/2022</t>
  </si>
  <si>
    <t>Attività 2018/2022</t>
  </si>
  <si>
    <t>Insegnanti</t>
  </si>
  <si>
    <t>Istruzione</t>
  </si>
  <si>
    <t>Concorsi</t>
  </si>
  <si>
    <t>Sanità Pubblica</t>
  </si>
  <si>
    <t>Militari</t>
  </si>
  <si>
    <t>Accesso  documenti</t>
  </si>
  <si>
    <t>Professioni e mestieri</t>
  </si>
  <si>
    <t>Demanio e patrimonio</t>
  </si>
  <si>
    <t>Depositi per macromaterie - Anno 2022</t>
  </si>
  <si>
    <t>Accesso ai documenti</t>
  </si>
  <si>
    <t>Demanio e Patrimonio</t>
  </si>
  <si>
    <t>Autorizzaz. e conc.</t>
  </si>
  <si>
    <t>Pubblico Impiego</t>
  </si>
  <si>
    <t>Sicurezza Pubblica</t>
  </si>
  <si>
    <t>Servizi pubblici</t>
  </si>
  <si>
    <t>Professioni e Mestieri</t>
  </si>
  <si>
    <t>Scomposizione percentuale ricorsi introitati per macromaterie - Anno 2022</t>
  </si>
  <si>
    <t>Esecuz. Giudicato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</si>
</sst>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;[Red]#,##0"/>
    <numFmt numFmtId="166" formatCode="_-* #,##0\ _€_-;\-* #,##0\ _€_-;_-* &quot;-&quot;??\ _€_-;_-@_-"/>
    <numFmt numFmtId="167" formatCode="0.0%"/>
    <numFmt numFmtId="168" formatCode="#,##0_ ;\-#,##0\ "/>
    <numFmt numFmtId="169" formatCode="0.0"/>
  </numFmts>
  <fonts count="6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Californian FB"/>
      <family val="1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26"/>
      <color theme="1"/>
      <name val="English157 BT"/>
      <family val="4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28"/>
      <color theme="1"/>
      <name val="English157 BT"/>
      <family val="4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sz val="36"/>
      <color theme="1"/>
      <name val="English157 BT"/>
      <family val="4"/>
    </font>
    <font>
      <sz val="30"/>
      <color theme="1"/>
      <name val="English157 BT"/>
      <family val="4"/>
    </font>
    <font>
      <sz val="38"/>
      <color theme="1"/>
      <name val="English157 BT"/>
      <family val="4"/>
    </font>
    <font>
      <sz val="12"/>
      <name val="Arial"/>
      <family val="2"/>
    </font>
    <font>
      <sz val="14"/>
      <color theme="1"/>
      <name val="Californian FB"/>
      <family val="1"/>
    </font>
    <font>
      <sz val="14"/>
      <color theme="1"/>
      <name val="Calibri"/>
      <family val="2"/>
      <scheme val="minor"/>
    </font>
    <font>
      <sz val="18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name val="Arial"/>
      <family val="2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English157 BT"/>
      <family val="4"/>
    </font>
    <font>
      <i/>
      <u/>
      <sz val="10"/>
      <color rgb="FF000000"/>
      <name val="Times New Roman"/>
      <family val="1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27"/>
      <color rgb="FF333333"/>
      <name val="Inherit"/>
    </font>
    <font>
      <sz val="23"/>
      <color rgb="FF333333"/>
      <name val="Inherit"/>
    </font>
    <font>
      <b/>
      <sz val="11"/>
      <color rgb="FF333333"/>
      <name val="Inherit"/>
    </font>
    <font>
      <sz val="11"/>
      <color rgb="FF33333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Inherit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u/>
      <sz val="9"/>
      <color rgb="FF000000"/>
      <name val="Times New Roman"/>
      <family val="1"/>
    </font>
    <font>
      <sz val="27"/>
      <color rgb="FF333333"/>
      <name val="Arial"/>
      <family val="2"/>
    </font>
    <font>
      <b/>
      <sz val="11"/>
      <color rgb="FF333333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8"/>
      <name val="Arial"/>
      <family val="2"/>
    </font>
    <font>
      <b/>
      <i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1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11"/>
      </patternFill>
    </fill>
    <fill>
      <patternFill patternType="solid">
        <fgColor theme="7" tint="0.79998168889431442"/>
        <bgColor indexed="11"/>
      </patternFill>
    </fill>
    <fill>
      <patternFill patternType="solid">
        <fgColor theme="7" tint="0.7999816888943144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1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7" tint="0.59999389629810485"/>
        <bgColor indexed="8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332">
    <xf numFmtId="0" fontId="0" fillId="0" borderId="0" xfId="0"/>
    <xf numFmtId="0" fontId="0" fillId="0" borderId="0" xfId="0"/>
    <xf numFmtId="0" fontId="8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3" borderId="0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Alignment="1"/>
    <xf numFmtId="0" fontId="15" fillId="11" borderId="10" xfId="1" applyNumberFormat="1" applyFont="1" applyFill="1" applyBorder="1" applyAlignment="1">
      <alignment horizontal="center" vertical="center" wrapText="1"/>
    </xf>
    <xf numFmtId="0" fontId="15" fillId="10" borderId="10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21" fillId="0" borderId="0" xfId="0" applyFont="1"/>
    <xf numFmtId="0" fontId="24" fillId="0" borderId="0" xfId="0" applyFont="1" applyFill="1" applyBorder="1" applyAlignment="1">
      <alignment vertical="center"/>
    </xf>
    <xf numFmtId="0" fontId="0" fillId="0" borderId="0" xfId="0" applyBorder="1"/>
    <xf numFmtId="0" fontId="23" fillId="2" borderId="17" xfId="2" applyNumberFormat="1" applyFont="1" applyFill="1" applyBorder="1" applyAlignment="1">
      <alignment horizontal="center" vertical="center"/>
    </xf>
    <xf numFmtId="0" fontId="4" fillId="2" borderId="18" xfId="2" applyNumberFormat="1" applyFont="1" applyFill="1" applyBorder="1" applyAlignment="1">
      <alignment horizontal="center" vertical="center"/>
    </xf>
    <xf numFmtId="3" fontId="11" fillId="2" borderId="9" xfId="2" applyNumberFormat="1" applyFont="1" applyFill="1" applyBorder="1" applyAlignment="1">
      <alignment horizontal="right" vertical="center"/>
    </xf>
    <xf numFmtId="3" fontId="11" fillId="2" borderId="10" xfId="2" applyNumberFormat="1" applyFont="1" applyFill="1" applyBorder="1" applyAlignment="1">
      <alignment horizontal="right" vertical="center"/>
    </xf>
    <xf numFmtId="0" fontId="4" fillId="2" borderId="31" xfId="2" applyNumberFormat="1" applyFont="1" applyFill="1" applyBorder="1" applyAlignment="1">
      <alignment horizontal="center" vertical="center"/>
    </xf>
    <xf numFmtId="0" fontId="12" fillId="2" borderId="13" xfId="2" applyNumberFormat="1" applyFont="1" applyFill="1" applyBorder="1" applyAlignment="1">
      <alignment horizontal="left" vertical="center"/>
    </xf>
    <xf numFmtId="0" fontId="12" fillId="2" borderId="14" xfId="2" applyNumberFormat="1" applyFont="1" applyFill="1" applyBorder="1" applyAlignment="1">
      <alignment horizontal="left" vertical="center"/>
    </xf>
    <xf numFmtId="0" fontId="12" fillId="2" borderId="16" xfId="2" applyNumberFormat="1" applyFont="1" applyFill="1" applyBorder="1" applyAlignment="1">
      <alignment horizontal="left" vertical="center"/>
    </xf>
    <xf numFmtId="0" fontId="26" fillId="16" borderId="32" xfId="1" applyNumberFormat="1" applyFont="1" applyFill="1" applyBorder="1" applyAlignment="1">
      <alignment horizontal="center" vertical="center" wrapText="1"/>
    </xf>
    <xf numFmtId="0" fontId="26" fillId="17" borderId="35" xfId="1" applyNumberFormat="1" applyFont="1" applyFill="1" applyBorder="1" applyAlignment="1">
      <alignment horizontal="center" vertical="center" wrapText="1"/>
    </xf>
    <xf numFmtId="0" fontId="14" fillId="4" borderId="12" xfId="0" applyFont="1" applyFill="1" applyBorder="1"/>
    <xf numFmtId="0" fontId="14" fillId="6" borderId="13" xfId="0" applyFont="1" applyFill="1" applyBorder="1"/>
    <xf numFmtId="0" fontId="14" fillId="8" borderId="14" xfId="0" applyFont="1" applyFill="1" applyBorder="1"/>
    <xf numFmtId="0" fontId="21" fillId="0" borderId="0" xfId="0" applyFont="1" applyAlignment="1">
      <alignment horizontal="center"/>
    </xf>
    <xf numFmtId="3" fontId="0" fillId="0" borderId="0" xfId="0" applyNumberFormat="1"/>
    <xf numFmtId="0" fontId="8" fillId="0" borderId="0" xfId="0" applyFont="1" applyAlignment="1">
      <alignment vertical="center"/>
    </xf>
    <xf numFmtId="0" fontId="19" fillId="10" borderId="10" xfId="0" applyFont="1" applyFill="1" applyBorder="1" applyAlignment="1">
      <alignment horizontal="center"/>
    </xf>
    <xf numFmtId="0" fontId="25" fillId="0" borderId="0" xfId="0" applyFont="1" applyFill="1" applyBorder="1" applyAlignment="1">
      <alignment vertical="center"/>
    </xf>
    <xf numFmtId="0" fontId="21" fillId="0" borderId="0" xfId="0" applyFont="1" applyAlignment="1"/>
    <xf numFmtId="0" fontId="17" fillId="0" borderId="0" xfId="0" applyFont="1" applyAlignment="1"/>
    <xf numFmtId="0" fontId="15" fillId="11" borderId="11" xfId="1" applyNumberFormat="1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/>
    </xf>
    <xf numFmtId="0" fontId="10" fillId="0" borderId="9" xfId="2" applyNumberFormat="1" applyFont="1" applyFill="1" applyBorder="1" applyAlignment="1">
      <alignment horizontal="center" vertical="center" wrapText="1"/>
    </xf>
    <xf numFmtId="0" fontId="10" fillId="0" borderId="10" xfId="2" applyNumberFormat="1" applyFont="1" applyFill="1" applyBorder="1" applyAlignment="1">
      <alignment horizontal="center" vertical="center" wrapText="1"/>
    </xf>
    <xf numFmtId="0" fontId="10" fillId="0" borderId="19" xfId="2" applyNumberFormat="1" applyFont="1" applyFill="1" applyBorder="1" applyAlignment="1">
      <alignment horizontal="center" vertical="center" wrapText="1"/>
    </xf>
    <xf numFmtId="3" fontId="10" fillId="0" borderId="2" xfId="2" applyNumberFormat="1" applyFont="1" applyFill="1" applyBorder="1" applyAlignment="1">
      <alignment horizontal="right" vertical="center"/>
    </xf>
    <xf numFmtId="3" fontId="10" fillId="0" borderId="1" xfId="2" applyNumberFormat="1" applyFont="1" applyFill="1" applyBorder="1" applyAlignment="1">
      <alignment horizontal="right" vertical="center"/>
    </xf>
    <xf numFmtId="3" fontId="10" fillId="0" borderId="30" xfId="2" applyNumberFormat="1" applyFont="1" applyFill="1" applyBorder="1" applyAlignment="1">
      <alignment horizontal="right" vertical="center"/>
    </xf>
    <xf numFmtId="3" fontId="10" fillId="0" borderId="5" xfId="2" applyNumberFormat="1" applyFont="1" applyFill="1" applyBorder="1" applyAlignment="1">
      <alignment horizontal="right" vertical="center"/>
    </xf>
    <xf numFmtId="3" fontId="4" fillId="15" borderId="13" xfId="2" applyNumberFormat="1" applyFont="1" applyFill="1" applyBorder="1" applyAlignment="1">
      <alignment horizontal="right" vertical="center"/>
    </xf>
    <xf numFmtId="3" fontId="4" fillId="15" borderId="28" xfId="2" applyNumberFormat="1" applyFont="1" applyFill="1" applyBorder="1" applyAlignment="1">
      <alignment horizontal="right" vertical="center"/>
    </xf>
    <xf numFmtId="3" fontId="4" fillId="4" borderId="13" xfId="2" applyNumberFormat="1" applyFont="1" applyFill="1" applyBorder="1" applyAlignment="1">
      <alignment horizontal="right" vertical="center"/>
    </xf>
    <xf numFmtId="3" fontId="4" fillId="4" borderId="28" xfId="2" applyNumberFormat="1" applyFont="1" applyFill="1" applyBorder="1" applyAlignment="1">
      <alignment horizontal="right" vertical="center"/>
    </xf>
    <xf numFmtId="0" fontId="11" fillId="0" borderId="15" xfId="2" applyNumberFormat="1" applyFont="1" applyFill="1" applyBorder="1" applyAlignment="1">
      <alignment horizontal="center" vertical="center" wrapText="1"/>
    </xf>
    <xf numFmtId="0" fontId="11" fillId="0" borderId="10" xfId="2" applyNumberFormat="1" applyFont="1" applyFill="1" applyBorder="1" applyAlignment="1">
      <alignment horizontal="center" vertical="center" wrapText="1"/>
    </xf>
    <xf numFmtId="3" fontId="10" fillId="0" borderId="3" xfId="2" applyNumberFormat="1" applyFont="1" applyFill="1" applyBorder="1" applyAlignment="1">
      <alignment horizontal="right" vertical="center"/>
    </xf>
    <xf numFmtId="3" fontId="10" fillId="0" borderId="8" xfId="2" applyNumberFormat="1" applyFont="1" applyFill="1" applyBorder="1" applyAlignment="1">
      <alignment horizontal="right" vertical="center"/>
    </xf>
    <xf numFmtId="3" fontId="4" fillId="4" borderId="12" xfId="2" applyNumberFormat="1" applyFont="1" applyFill="1" applyBorder="1" applyAlignment="1">
      <alignment horizontal="right" vertical="center"/>
    </xf>
    <xf numFmtId="3" fontId="4" fillId="8" borderId="7" xfId="2" applyNumberFormat="1" applyFont="1" applyFill="1" applyBorder="1" applyAlignment="1">
      <alignment horizontal="right" vertical="center"/>
    </xf>
    <xf numFmtId="3" fontId="4" fillId="15" borderId="12" xfId="2" applyNumberFormat="1" applyFont="1" applyFill="1" applyBorder="1" applyAlignment="1">
      <alignment horizontal="right" vertical="center"/>
    </xf>
    <xf numFmtId="0" fontId="5" fillId="15" borderId="6" xfId="2" applyNumberFormat="1" applyFont="1" applyFill="1" applyBorder="1" applyAlignment="1">
      <alignment horizontal="center" vertical="center" wrapText="1"/>
    </xf>
    <xf numFmtId="0" fontId="3" fillId="4" borderId="6" xfId="2" applyNumberFormat="1" applyFont="1" applyFill="1" applyBorder="1" applyAlignment="1">
      <alignment horizontal="center" vertical="center" wrapText="1"/>
    </xf>
    <xf numFmtId="0" fontId="5" fillId="8" borderId="19" xfId="2" applyNumberFormat="1" applyFont="1" applyFill="1" applyBorder="1" applyAlignment="1">
      <alignment horizontal="center" vertical="center" wrapText="1"/>
    </xf>
    <xf numFmtId="0" fontId="3" fillId="8" borderId="11" xfId="2" applyNumberFormat="1" applyFont="1" applyFill="1" applyBorder="1" applyAlignment="1">
      <alignment horizontal="center" vertical="center" wrapText="1"/>
    </xf>
    <xf numFmtId="0" fontId="3" fillId="12" borderId="27" xfId="2" applyNumberFormat="1" applyFont="1" applyFill="1" applyBorder="1" applyAlignment="1">
      <alignment horizontal="center" vertical="center" wrapText="1"/>
    </xf>
    <xf numFmtId="3" fontId="3" fillId="5" borderId="6" xfId="2" applyNumberFormat="1" applyFont="1" applyFill="1" applyBorder="1" applyAlignment="1">
      <alignment horizontal="right" vertical="center"/>
    </xf>
    <xf numFmtId="3" fontId="3" fillId="13" borderId="6" xfId="2" applyNumberFormat="1" applyFont="1" applyFill="1" applyBorder="1" applyAlignment="1">
      <alignment horizontal="right" vertical="center"/>
    </xf>
    <xf numFmtId="0" fontId="27" fillId="0" borderId="0" xfId="0" applyFont="1"/>
    <xf numFmtId="0" fontId="28" fillId="0" borderId="0" xfId="0" applyFont="1" applyBorder="1" applyAlignment="1"/>
    <xf numFmtId="0" fontId="2" fillId="2" borderId="27" xfId="2" applyNumberFormat="1" applyFont="1" applyFill="1" applyBorder="1" applyAlignment="1">
      <alignment horizontal="center" vertical="center"/>
    </xf>
    <xf numFmtId="0" fontId="3" fillId="5" borderId="27" xfId="2" applyNumberFormat="1" applyFont="1" applyFill="1" applyBorder="1" applyAlignment="1">
      <alignment horizontal="center" vertical="center" wrapText="1"/>
    </xf>
    <xf numFmtId="0" fontId="11" fillId="0" borderId="29" xfId="2" applyNumberFormat="1" applyFont="1" applyFill="1" applyBorder="1" applyAlignment="1">
      <alignment horizontal="center" vertical="center" wrapText="1"/>
    </xf>
    <xf numFmtId="0" fontId="11" fillId="0" borderId="26" xfId="2" applyNumberFormat="1" applyFont="1" applyFill="1" applyBorder="1" applyAlignment="1">
      <alignment horizontal="center" vertical="center" wrapText="1"/>
    </xf>
    <xf numFmtId="0" fontId="3" fillId="9" borderId="25" xfId="2" applyNumberFormat="1" applyFont="1" applyFill="1" applyBorder="1" applyAlignment="1">
      <alignment horizontal="center" vertical="center" wrapText="1"/>
    </xf>
    <xf numFmtId="3" fontId="2" fillId="5" borderId="13" xfId="2" applyNumberFormat="1" applyFont="1" applyFill="1" applyBorder="1" applyAlignment="1">
      <alignment horizontal="right" vertical="center"/>
    </xf>
    <xf numFmtId="3" fontId="11" fillId="2" borderId="2" xfId="2" applyNumberFormat="1" applyFont="1" applyFill="1" applyBorder="1" applyAlignment="1">
      <alignment horizontal="right" vertical="center"/>
    </xf>
    <xf numFmtId="3" fontId="11" fillId="2" borderId="1" xfId="2" applyNumberFormat="1" applyFont="1" applyFill="1" applyBorder="1" applyAlignment="1">
      <alignment horizontal="right" vertical="center"/>
    </xf>
    <xf numFmtId="3" fontId="11" fillId="2" borderId="3" xfId="2" applyNumberFormat="1" applyFont="1" applyFill="1" applyBorder="1" applyAlignment="1">
      <alignment horizontal="right" vertical="center"/>
    </xf>
    <xf numFmtId="3" fontId="2" fillId="9" borderId="4" xfId="2" applyNumberFormat="1" applyFont="1" applyFill="1" applyBorder="1" applyAlignment="1">
      <alignment horizontal="right" vertical="center"/>
    </xf>
    <xf numFmtId="3" fontId="2" fillId="13" borderId="13" xfId="2" applyNumberFormat="1" applyFont="1" applyFill="1" applyBorder="1" applyAlignment="1">
      <alignment horizontal="right" vertical="center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2" fillId="3" borderId="17" xfId="2" applyNumberFormat="1" applyFont="1" applyFill="1" applyBorder="1" applyAlignment="1">
      <alignment horizontal="center" vertical="center" wrapText="1"/>
    </xf>
    <xf numFmtId="0" fontId="3" fillId="15" borderId="6" xfId="2" applyNumberFormat="1" applyFont="1" applyFill="1" applyBorder="1" applyAlignment="1">
      <alignment horizontal="center" vertical="center" wrapText="1"/>
    </xf>
    <xf numFmtId="0" fontId="29" fillId="14" borderId="0" xfId="2" applyNumberFormat="1" applyFont="1" applyFill="1" applyBorder="1" applyAlignment="1">
      <alignment horizontal="center" vertical="center"/>
    </xf>
    <xf numFmtId="0" fontId="5" fillId="2" borderId="36" xfId="2" applyNumberFormat="1" applyFont="1" applyFill="1" applyBorder="1" applyAlignment="1">
      <alignment horizontal="right" vertical="center"/>
    </xf>
    <xf numFmtId="3" fontId="4" fillId="8" borderId="37" xfId="2" applyNumberFormat="1" applyFont="1" applyFill="1" applyBorder="1" applyAlignment="1">
      <alignment horizontal="right" vertical="center"/>
    </xf>
    <xf numFmtId="3" fontId="4" fillId="8" borderId="38" xfId="2" applyNumberFormat="1" applyFont="1" applyFill="1" applyBorder="1" applyAlignment="1">
      <alignment horizontal="right" vertical="center"/>
    </xf>
    <xf numFmtId="0" fontId="4" fillId="2" borderId="39" xfId="2" applyNumberFormat="1" applyFont="1" applyFill="1" applyBorder="1" applyAlignment="1">
      <alignment horizontal="center" vertical="center"/>
    </xf>
    <xf numFmtId="3" fontId="10" fillId="0" borderId="40" xfId="2" applyNumberFormat="1" applyFont="1" applyFill="1" applyBorder="1" applyAlignment="1">
      <alignment horizontal="right" vertical="center"/>
    </xf>
    <xf numFmtId="0" fontId="31" fillId="0" borderId="0" xfId="0" applyFont="1" applyAlignment="1"/>
    <xf numFmtId="0" fontId="32" fillId="0" borderId="0" xfId="0" applyFont="1" applyAlignment="1">
      <alignment vertical="top"/>
    </xf>
    <xf numFmtId="0" fontId="35" fillId="0" borderId="0" xfId="0" applyFont="1" applyAlignment="1">
      <alignment vertical="top"/>
    </xf>
    <xf numFmtId="3" fontId="4" fillId="10" borderId="13" xfId="2" applyNumberFormat="1" applyFont="1" applyFill="1" applyBorder="1" applyAlignment="1">
      <alignment horizontal="right" vertical="center"/>
    </xf>
    <xf numFmtId="3" fontId="4" fillId="10" borderId="28" xfId="2" applyNumberFormat="1" applyFont="1" applyFill="1" applyBorder="1" applyAlignment="1">
      <alignment horizontal="right" vertical="center"/>
    </xf>
    <xf numFmtId="0" fontId="12" fillId="2" borderId="39" xfId="2" applyNumberFormat="1" applyFont="1" applyFill="1" applyBorder="1" applyAlignment="1">
      <alignment horizontal="center" vertical="center"/>
    </xf>
    <xf numFmtId="3" fontId="37" fillId="10" borderId="33" xfId="0" applyNumberFormat="1" applyFont="1" applyFill="1" applyBorder="1" applyAlignment="1">
      <alignment horizontal="right"/>
    </xf>
    <xf numFmtId="3" fontId="3" fillId="15" borderId="6" xfId="2" applyNumberFormat="1" applyFont="1" applyFill="1" applyBorder="1" applyAlignment="1">
      <alignment horizontal="right"/>
    </xf>
    <xf numFmtId="3" fontId="36" fillId="0" borderId="9" xfId="2" applyNumberFormat="1" applyFont="1" applyFill="1" applyBorder="1" applyAlignment="1">
      <alignment horizontal="right"/>
    </xf>
    <xf numFmtId="3" fontId="36" fillId="0" borderId="10" xfId="2" applyNumberFormat="1" applyFont="1" applyFill="1" applyBorder="1" applyAlignment="1">
      <alignment horizontal="right"/>
    </xf>
    <xf numFmtId="3" fontId="36" fillId="0" borderId="19" xfId="2" applyNumberFormat="1" applyFont="1" applyFill="1" applyBorder="1" applyAlignment="1">
      <alignment horizontal="right"/>
    </xf>
    <xf numFmtId="3" fontId="3" fillId="8" borderId="19" xfId="2" applyNumberFormat="1" applyFont="1" applyFill="1" applyBorder="1" applyAlignment="1">
      <alignment horizontal="right"/>
    </xf>
    <xf numFmtId="3" fontId="3" fillId="4" borderId="6" xfId="2" applyNumberFormat="1" applyFont="1" applyFill="1" applyBorder="1" applyAlignment="1">
      <alignment horizontal="right"/>
    </xf>
    <xf numFmtId="0" fontId="1" fillId="2" borderId="13" xfId="2" applyNumberFormat="1" applyFont="1" applyFill="1" applyBorder="1" applyAlignment="1">
      <alignment horizontal="center" vertical="center"/>
    </xf>
    <xf numFmtId="0" fontId="2" fillId="2" borderId="6" xfId="2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3" fillId="4" borderId="43" xfId="0" applyFont="1" applyFill="1" applyBorder="1" applyAlignment="1">
      <alignment horizontal="center" vertical="center" wrapText="1"/>
    </xf>
    <xf numFmtId="3" fontId="43" fillId="4" borderId="48" xfId="0" applyNumberFormat="1" applyFont="1" applyFill="1" applyBorder="1" applyAlignment="1">
      <alignment vertical="top" wrapText="1" indent="1"/>
    </xf>
    <xf numFmtId="0" fontId="47" fillId="23" borderId="3" xfId="0" applyFont="1" applyFill="1" applyBorder="1" applyAlignment="1">
      <alignment horizontal="center"/>
    </xf>
    <xf numFmtId="1" fontId="33" fillId="0" borderId="1" xfId="0" applyNumberFormat="1" applyFont="1" applyBorder="1" applyAlignment="1">
      <alignment horizontal="center"/>
    </xf>
    <xf numFmtId="0" fontId="6" fillId="0" borderId="0" xfId="0" applyFont="1" applyFill="1" applyAlignment="1">
      <alignment vertical="center"/>
    </xf>
    <xf numFmtId="0" fontId="47" fillId="23" borderId="44" xfId="0" applyFont="1" applyFill="1" applyBorder="1" applyAlignment="1">
      <alignment horizontal="center"/>
    </xf>
    <xf numFmtId="1" fontId="33" fillId="0" borderId="46" xfId="0" applyNumberFormat="1" applyFont="1" applyBorder="1" applyAlignment="1">
      <alignment horizontal="center"/>
    </xf>
    <xf numFmtId="1" fontId="47" fillId="23" borderId="49" xfId="0" applyNumberFormat="1" applyFont="1" applyFill="1" applyBorder="1" applyAlignment="1">
      <alignment horizontal="center"/>
    </xf>
    <xf numFmtId="0" fontId="47" fillId="23" borderId="55" xfId="0" applyFont="1" applyFill="1" applyBorder="1" applyAlignment="1">
      <alignment horizontal="center"/>
    </xf>
    <xf numFmtId="0" fontId="47" fillId="23" borderId="56" xfId="0" applyFont="1" applyFill="1" applyBorder="1" applyAlignment="1">
      <alignment horizontal="center"/>
    </xf>
    <xf numFmtId="0" fontId="47" fillId="23" borderId="57" xfId="0" applyFont="1" applyFill="1" applyBorder="1" applyAlignment="1">
      <alignment horizontal="center"/>
    </xf>
    <xf numFmtId="0" fontId="33" fillId="0" borderId="45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47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47" fillId="23" borderId="47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Border="1" applyAlignment="1"/>
    <xf numFmtId="0" fontId="23" fillId="2" borderId="27" xfId="2" applyNumberFormat="1" applyFont="1" applyFill="1" applyBorder="1" applyAlignment="1">
      <alignment horizontal="center" vertical="center"/>
    </xf>
    <xf numFmtId="0" fontId="10" fillId="0" borderId="29" xfId="2" applyNumberFormat="1" applyFont="1" applyFill="1" applyBorder="1" applyAlignment="1">
      <alignment horizontal="center" vertical="center" wrapText="1"/>
    </xf>
    <xf numFmtId="0" fontId="10" fillId="0" borderId="26" xfId="2" applyNumberFormat="1" applyFont="1" applyFill="1" applyBorder="1" applyAlignment="1">
      <alignment horizontal="center" vertical="center" wrapText="1"/>
    </xf>
    <xf numFmtId="0" fontId="4" fillId="2" borderId="14" xfId="2" applyNumberFormat="1" applyFont="1" applyFill="1" applyBorder="1" applyAlignment="1">
      <alignment horizontal="center" vertical="center"/>
    </xf>
    <xf numFmtId="3" fontId="5" fillId="5" borderId="14" xfId="2" applyNumberFormat="1" applyFont="1" applyFill="1" applyBorder="1" applyAlignment="1">
      <alignment horizontal="right" vertical="center"/>
    </xf>
    <xf numFmtId="3" fontId="10" fillId="0" borderId="58" xfId="2" applyNumberFormat="1" applyFont="1" applyFill="1" applyBorder="1" applyAlignment="1">
      <alignment horizontal="right" vertical="center"/>
    </xf>
    <xf numFmtId="3" fontId="10" fillId="0" borderId="59" xfId="2" applyNumberFormat="1" applyFont="1" applyFill="1" applyBorder="1" applyAlignment="1">
      <alignment horizontal="right" vertical="center"/>
    </xf>
    <xf numFmtId="3" fontId="5" fillId="9" borderId="60" xfId="2" applyNumberFormat="1" applyFont="1" applyFill="1" applyBorder="1" applyAlignment="1">
      <alignment horizontal="right" vertical="center"/>
    </xf>
    <xf numFmtId="3" fontId="5" fillId="13" borderId="14" xfId="2" applyNumberFormat="1" applyFont="1" applyFill="1" applyBorder="1" applyAlignment="1">
      <alignment horizontal="right" vertical="center"/>
    </xf>
    <xf numFmtId="0" fontId="23" fillId="2" borderId="61" xfId="2" applyNumberFormat="1" applyFont="1" applyFill="1" applyBorder="1" applyAlignment="1">
      <alignment horizontal="center" vertical="center"/>
    </xf>
    <xf numFmtId="0" fontId="10" fillId="0" borderId="25" xfId="2" applyNumberFormat="1" applyFont="1" applyFill="1" applyBorder="1" applyAlignment="1">
      <alignment horizontal="center" vertical="center" wrapText="1"/>
    </xf>
    <xf numFmtId="0" fontId="4" fillId="2" borderId="36" xfId="2" applyNumberFormat="1" applyFont="1" applyFill="1" applyBorder="1" applyAlignment="1">
      <alignment horizontal="center" vertical="center"/>
    </xf>
    <xf numFmtId="3" fontId="5" fillId="23" borderId="41" xfId="2" applyNumberFormat="1" applyFont="1" applyFill="1" applyBorder="1" applyAlignment="1">
      <alignment horizontal="right" vertical="center"/>
    </xf>
    <xf numFmtId="3" fontId="10" fillId="0" borderId="62" xfId="2" applyNumberFormat="1" applyFont="1" applyFill="1" applyBorder="1" applyAlignment="1">
      <alignment horizontal="right" vertical="center"/>
    </xf>
    <xf numFmtId="3" fontId="10" fillId="0" borderId="60" xfId="2" applyNumberFormat="1" applyFont="1" applyFill="1" applyBorder="1" applyAlignment="1">
      <alignment horizontal="right" vertical="center"/>
    </xf>
    <xf numFmtId="3" fontId="5" fillId="8" borderId="60" xfId="2" applyNumberFormat="1" applyFont="1" applyFill="1" applyBorder="1" applyAlignment="1">
      <alignment horizontal="right" vertical="center"/>
    </xf>
    <xf numFmtId="3" fontId="5" fillId="24" borderId="41" xfId="2" applyNumberFormat="1" applyFont="1" applyFill="1" applyBorder="1" applyAlignment="1">
      <alignment horizontal="right" vertical="center"/>
    </xf>
    <xf numFmtId="0" fontId="49" fillId="0" borderId="0" xfId="0" applyFont="1" applyAlignment="1">
      <alignment vertical="top"/>
    </xf>
    <xf numFmtId="0" fontId="49" fillId="0" borderId="0" xfId="0" applyFont="1" applyAlignment="1">
      <alignment vertical="top" wrapText="1"/>
    </xf>
    <xf numFmtId="0" fontId="42" fillId="0" borderId="45" xfId="0" applyFont="1" applyBorder="1" applyAlignment="1">
      <alignment horizontal="center" vertical="center" wrapText="1"/>
    </xf>
    <xf numFmtId="0" fontId="0" fillId="0" borderId="46" xfId="0" applyBorder="1"/>
    <xf numFmtId="0" fontId="51" fillId="21" borderId="45" xfId="0" applyFont="1" applyFill="1" applyBorder="1" applyAlignment="1">
      <alignment horizontal="left" vertical="center" wrapText="1"/>
    </xf>
    <xf numFmtId="3" fontId="42" fillId="4" borderId="48" xfId="0" applyNumberFormat="1" applyFont="1" applyFill="1" applyBorder="1" applyAlignment="1">
      <alignment vertical="top" wrapText="1" indent="1"/>
    </xf>
    <xf numFmtId="0" fontId="42" fillId="21" borderId="48" xfId="0" applyFont="1" applyFill="1" applyBorder="1" applyAlignment="1">
      <alignment vertical="top" wrapText="1" indent="1"/>
    </xf>
    <xf numFmtId="166" fontId="42" fillId="4" borderId="49" xfId="3" applyNumberFormat="1" applyFont="1" applyFill="1" applyBorder="1" applyAlignment="1">
      <alignment vertical="top" wrapText="1" indent="1"/>
    </xf>
    <xf numFmtId="0" fontId="51" fillId="4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4" borderId="46" xfId="0" applyFont="1" applyFill="1" applyBorder="1" applyAlignment="1">
      <alignment horizontal="center" vertical="center" wrapText="1"/>
    </xf>
    <xf numFmtId="3" fontId="16" fillId="5" borderId="3" xfId="1" applyNumberFormat="1" applyFont="1" applyFill="1" applyBorder="1" applyAlignment="1">
      <alignment horizontal="center" vertical="center"/>
    </xf>
    <xf numFmtId="3" fontId="16" fillId="7" borderId="1" xfId="1" applyNumberFormat="1" applyFont="1" applyFill="1" applyBorder="1" applyAlignment="1">
      <alignment horizontal="center" vertical="center"/>
    </xf>
    <xf numFmtId="3" fontId="16" fillId="9" borderId="8" xfId="1" applyNumberFormat="1" applyFont="1" applyFill="1" applyBorder="1" applyAlignment="1">
      <alignment horizontal="center" vertical="center"/>
    </xf>
    <xf numFmtId="0" fontId="47" fillId="23" borderId="42" xfId="0" applyFont="1" applyFill="1" applyBorder="1" applyAlignment="1">
      <alignment horizontal="center"/>
    </xf>
    <xf numFmtId="1" fontId="33" fillId="0" borderId="48" xfId="0" applyNumberFormat="1" applyFont="1" applyBorder="1" applyAlignment="1">
      <alignment horizontal="center"/>
    </xf>
    <xf numFmtId="1" fontId="33" fillId="0" borderId="49" xfId="0" applyNumberFormat="1" applyFont="1" applyBorder="1" applyAlignment="1">
      <alignment horizontal="center"/>
    </xf>
    <xf numFmtId="1" fontId="33" fillId="0" borderId="54" xfId="0" applyNumberFormat="1" applyFont="1" applyBorder="1" applyAlignment="1">
      <alignment horizontal="center"/>
    </xf>
    <xf numFmtId="3" fontId="36" fillId="0" borderId="0" xfId="2" applyNumberFormat="1" applyFont="1" applyFill="1" applyBorder="1" applyAlignment="1">
      <alignment horizontal="right"/>
    </xf>
    <xf numFmtId="3" fontId="37" fillId="0" borderId="0" xfId="0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52" fillId="0" borderId="0" xfId="0" applyNumberFormat="1" applyFont="1" applyFill="1" applyBorder="1" applyAlignment="1">
      <alignment horizontal="right"/>
    </xf>
    <xf numFmtId="3" fontId="52" fillId="0" borderId="0" xfId="0" applyNumberFormat="1" applyFont="1" applyFill="1" applyBorder="1" applyAlignment="1"/>
    <xf numFmtId="3" fontId="53" fillId="0" borderId="0" xfId="2" applyNumberFormat="1" applyFont="1" applyFill="1" applyBorder="1" applyAlignment="1">
      <alignment horizontal="right"/>
    </xf>
    <xf numFmtId="0" fontId="44" fillId="20" borderId="1" xfId="0" applyFont="1" applyFill="1" applyBorder="1" applyAlignment="1">
      <alignment horizontal="center" vertical="top" wrapText="1"/>
    </xf>
    <xf numFmtId="3" fontId="44" fillId="20" borderId="46" xfId="0" applyNumberFormat="1" applyFont="1" applyFill="1" applyBorder="1" applyAlignment="1">
      <alignment horizontal="center" vertical="top" wrapText="1"/>
    </xf>
    <xf numFmtId="0" fontId="44" fillId="21" borderId="1" xfId="0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horizontal="center" vertical="top" wrapText="1"/>
    </xf>
    <xf numFmtId="0" fontId="45" fillId="20" borderId="1" xfId="0" applyFont="1" applyFill="1" applyBorder="1" applyAlignment="1">
      <alignment horizontal="center" vertical="top" wrapText="1"/>
    </xf>
    <xf numFmtId="0" fontId="45" fillId="21" borderId="1" xfId="0" applyFont="1" applyFill="1" applyBorder="1" applyAlignment="1">
      <alignment horizontal="center" vertical="top" wrapText="1"/>
    </xf>
    <xf numFmtId="0" fontId="43" fillId="4" borderId="48" xfId="0" applyFont="1" applyFill="1" applyBorder="1" applyAlignment="1">
      <alignment horizontal="center" vertical="top" wrapText="1"/>
    </xf>
    <xf numFmtId="3" fontId="43" fillId="4" borderId="49" xfId="0" applyNumberFormat="1" applyFont="1" applyFill="1" applyBorder="1" applyAlignment="1">
      <alignment horizontal="center" vertical="top" wrapText="1"/>
    </xf>
    <xf numFmtId="0" fontId="11" fillId="0" borderId="64" xfId="2" applyNumberFormat="1" applyFont="1" applyFill="1" applyBorder="1" applyAlignment="1">
      <alignment horizontal="center" vertical="center" wrapText="1"/>
    </xf>
    <xf numFmtId="0" fontId="10" fillId="0" borderId="3" xfId="2" applyNumberFormat="1" applyFont="1" applyFill="1" applyBorder="1" applyAlignment="1">
      <alignment horizontal="right" vertical="center" wrapText="1"/>
    </xf>
    <xf numFmtId="3" fontId="10" fillId="0" borderId="4" xfId="2" applyNumberFormat="1" applyFont="1" applyFill="1" applyBorder="1" applyAlignment="1">
      <alignment horizontal="right" vertical="center" wrapText="1"/>
    </xf>
    <xf numFmtId="3" fontId="1" fillId="18" borderId="13" xfId="2" applyNumberFormat="1" applyFont="1" applyFill="1" applyBorder="1" applyAlignment="1">
      <alignment horizontal="right" vertical="center"/>
    </xf>
    <xf numFmtId="167" fontId="8" fillId="25" borderId="4" xfId="4" applyNumberFormat="1" applyFont="1" applyFill="1" applyBorder="1" applyAlignment="1">
      <alignment horizontal="right" vertical="center"/>
    </xf>
    <xf numFmtId="0" fontId="3" fillId="25" borderId="6" xfId="2" applyNumberFormat="1" applyFont="1" applyFill="1" applyBorder="1" applyAlignment="1">
      <alignment horizontal="center" vertical="center" wrapText="1"/>
    </xf>
    <xf numFmtId="0" fontId="12" fillId="0" borderId="16" xfId="2" applyNumberFormat="1" applyFont="1" applyFill="1" applyBorder="1" applyAlignment="1">
      <alignment horizontal="left" vertical="center"/>
    </xf>
    <xf numFmtId="0" fontId="12" fillId="0" borderId="13" xfId="2" applyNumberFormat="1" applyFont="1" applyFill="1" applyBorder="1" applyAlignment="1">
      <alignment horizontal="left" vertical="center"/>
    </xf>
    <xf numFmtId="0" fontId="12" fillId="0" borderId="14" xfId="2" applyNumberFormat="1" applyFont="1" applyFill="1" applyBorder="1" applyAlignment="1">
      <alignment horizontal="left" vertical="center"/>
    </xf>
    <xf numFmtId="3" fontId="4" fillId="10" borderId="14" xfId="2" applyNumberFormat="1" applyFont="1" applyFill="1" applyBorder="1" applyAlignment="1">
      <alignment horizontal="right" vertical="center"/>
    </xf>
    <xf numFmtId="0" fontId="33" fillId="0" borderId="66" xfId="0" applyFont="1" applyBorder="1" applyAlignment="1">
      <alignment horizontal="center"/>
    </xf>
    <xf numFmtId="1" fontId="33" fillId="0" borderId="5" xfId="0" applyNumberFormat="1" applyFont="1" applyBorder="1" applyAlignment="1">
      <alignment horizontal="center"/>
    </xf>
    <xf numFmtId="0" fontId="48" fillId="0" borderId="0" xfId="0" applyFont="1" applyAlignment="1"/>
    <xf numFmtId="168" fontId="8" fillId="4" borderId="1" xfId="3" applyNumberFormat="1" applyFont="1" applyFill="1" applyBorder="1" applyAlignment="1">
      <alignment horizontal="right" vertical="center"/>
    </xf>
    <xf numFmtId="168" fontId="0" fillId="8" borderId="1" xfId="3" applyNumberFormat="1" applyFont="1" applyFill="1" applyBorder="1" applyAlignment="1">
      <alignment horizontal="right" vertical="center"/>
    </xf>
    <xf numFmtId="3" fontId="10" fillId="0" borderId="40" xfId="2" applyNumberFormat="1" applyFont="1" applyFill="1" applyBorder="1" applyAlignment="1">
      <alignment horizontal="right" vertical="center" wrapText="1"/>
    </xf>
    <xf numFmtId="166" fontId="8" fillId="0" borderId="1" xfId="3" applyNumberFormat="1" applyFont="1" applyFill="1" applyBorder="1" applyAlignment="1"/>
    <xf numFmtId="168" fontId="8" fillId="15" borderId="65" xfId="3" applyNumberFormat="1" applyFont="1" applyFill="1" applyBorder="1" applyAlignment="1">
      <alignment horizontal="right" vertical="center"/>
    </xf>
    <xf numFmtId="3" fontId="4" fillId="8" borderId="67" xfId="2" applyNumberFormat="1" applyFont="1" applyFill="1" applyBorder="1" applyAlignment="1">
      <alignment horizontal="right" vertical="center"/>
    </xf>
    <xf numFmtId="3" fontId="4" fillId="15" borderId="12" xfId="2" applyNumberFormat="1" applyFont="1" applyFill="1" applyBorder="1" applyAlignment="1">
      <alignment horizontal="right" vertical="center" wrapText="1"/>
    </xf>
    <xf numFmtId="0" fontId="43" fillId="4" borderId="47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18" borderId="27" xfId="2" applyNumberFormat="1" applyFont="1" applyFill="1" applyBorder="1" applyAlignment="1">
      <alignment horizontal="center" vertical="center" wrapText="1"/>
    </xf>
    <xf numFmtId="166" fontId="8" fillId="0" borderId="1" xfId="3" applyNumberFormat="1" applyFont="1" applyBorder="1" applyAlignment="1">
      <alignment horizontal="center" vertical="center"/>
    </xf>
    <xf numFmtId="166" fontId="8" fillId="0" borderId="1" xfId="3" applyNumberFormat="1" applyFont="1" applyBorder="1" applyAlignment="1">
      <alignment horizontal="right" vertical="center"/>
    </xf>
    <xf numFmtId="3" fontId="37" fillId="10" borderId="34" xfId="0" applyNumberFormat="1" applyFont="1" applyFill="1" applyBorder="1" applyAlignment="1">
      <alignment horizontal="right"/>
    </xf>
    <xf numFmtId="0" fontId="12" fillId="0" borderId="39" xfId="2" applyNumberFormat="1" applyFont="1" applyFill="1" applyBorder="1" applyAlignment="1">
      <alignment horizontal="left" vertical="center"/>
    </xf>
    <xf numFmtId="0" fontId="12" fillId="0" borderId="18" xfId="2" applyNumberFormat="1" applyFont="1" applyFill="1" applyBorder="1" applyAlignment="1">
      <alignment horizontal="left" vertical="center"/>
    </xf>
    <xf numFmtId="0" fontId="3" fillId="18" borderId="17" xfId="2" applyNumberFormat="1" applyFont="1" applyFill="1" applyBorder="1" applyAlignment="1">
      <alignment horizontal="center" vertical="center" wrapText="1"/>
    </xf>
    <xf numFmtId="0" fontId="3" fillId="23" borderId="27" xfId="2" applyNumberFormat="1" applyFont="1" applyFill="1" applyBorder="1" applyAlignment="1">
      <alignment horizontal="center" vertical="center" wrapText="1"/>
    </xf>
    <xf numFmtId="0" fontId="3" fillId="8" borderId="25" xfId="2" applyNumberFormat="1" applyFont="1" applyFill="1" applyBorder="1" applyAlignment="1">
      <alignment horizontal="center" vertical="center" wrapText="1"/>
    </xf>
    <xf numFmtId="3" fontId="58" fillId="4" borderId="6" xfId="2" applyNumberFormat="1" applyFont="1" applyFill="1" applyBorder="1" applyAlignment="1">
      <alignment horizontal="right" vertical="center"/>
    </xf>
    <xf numFmtId="3" fontId="56" fillId="0" borderId="15" xfId="2" applyNumberFormat="1" applyFont="1" applyFill="1" applyBorder="1" applyAlignment="1">
      <alignment horizontal="right" vertical="center"/>
    </xf>
    <xf numFmtId="3" fontId="56" fillId="0" borderId="10" xfId="2" applyNumberFormat="1" applyFont="1" applyFill="1" applyBorder="1" applyAlignment="1">
      <alignment horizontal="right" vertical="center"/>
    </xf>
    <xf numFmtId="3" fontId="58" fillId="8" borderId="11" xfId="2" applyNumberFormat="1" applyFont="1" applyFill="1" applyBorder="1" applyAlignment="1">
      <alignment horizontal="right" vertical="center"/>
    </xf>
    <xf numFmtId="3" fontId="58" fillId="15" borderId="6" xfId="2" applyNumberFormat="1" applyFont="1" applyFill="1" applyBorder="1" applyAlignment="1">
      <alignment horizontal="right" vertical="center"/>
    </xf>
    <xf numFmtId="166" fontId="8" fillId="0" borderId="5" xfId="3" applyNumberFormat="1" applyFont="1" applyFill="1" applyBorder="1" applyAlignment="1"/>
    <xf numFmtId="167" fontId="8" fillId="25" borderId="69" xfId="4" applyNumberFormat="1" applyFont="1" applyFill="1" applyBorder="1" applyAlignment="1">
      <alignment horizontal="right" vertical="center"/>
    </xf>
    <xf numFmtId="167" fontId="55" fillId="25" borderId="6" xfId="4" applyNumberFormat="1" applyFont="1" applyFill="1" applyBorder="1" applyAlignment="1">
      <alignment horizontal="right" vertical="center"/>
    </xf>
    <xf numFmtId="165" fontId="58" fillId="19" borderId="6" xfId="2" applyNumberFormat="1" applyFont="1" applyFill="1" applyBorder="1" applyAlignment="1">
      <alignment horizontal="right" vertical="center"/>
    </xf>
    <xf numFmtId="166" fontId="8" fillId="0" borderId="71" xfId="3" applyNumberFormat="1" applyFont="1" applyFill="1" applyBorder="1" applyAlignment="1"/>
    <xf numFmtId="0" fontId="3" fillId="19" borderId="17" xfId="2" applyNumberFormat="1" applyFont="1" applyFill="1" applyBorder="1" applyAlignment="1">
      <alignment horizontal="center" vertical="center" wrapText="1"/>
    </xf>
    <xf numFmtId="3" fontId="16" fillId="5" borderId="72" xfId="1" applyNumberFormat="1" applyFont="1" applyFill="1" applyBorder="1" applyAlignment="1">
      <alignment horizontal="center" vertical="center"/>
    </xf>
    <xf numFmtId="3" fontId="16" fillId="7" borderId="37" xfId="1" applyNumberFormat="1" applyFont="1" applyFill="1" applyBorder="1" applyAlignment="1">
      <alignment horizontal="center" vertical="center"/>
    </xf>
    <xf numFmtId="3" fontId="16" fillId="9" borderId="38" xfId="1" applyNumberFormat="1" applyFont="1" applyFill="1" applyBorder="1" applyAlignment="1">
      <alignment horizontal="center" vertical="center"/>
    </xf>
    <xf numFmtId="0" fontId="2" fillId="2" borderId="63" xfId="2" applyNumberFormat="1" applyFont="1" applyFill="1" applyBorder="1" applyAlignment="1">
      <alignment horizontal="center" vertical="center"/>
    </xf>
    <xf numFmtId="1" fontId="33" fillId="0" borderId="70" xfId="0" applyNumberFormat="1" applyFont="1" applyBorder="1" applyAlignment="1">
      <alignment horizontal="center"/>
    </xf>
    <xf numFmtId="1" fontId="33" fillId="0" borderId="73" xfId="0" applyNumberFormat="1" applyFont="1" applyBorder="1" applyAlignment="1">
      <alignment horizontal="center"/>
    </xf>
    <xf numFmtId="1" fontId="33" fillId="0" borderId="74" xfId="0" applyNumberFormat="1" applyFont="1" applyBorder="1" applyAlignment="1">
      <alignment horizontal="center"/>
    </xf>
    <xf numFmtId="1" fontId="33" fillId="0" borderId="75" xfId="0" applyNumberFormat="1" applyFont="1" applyBorder="1" applyAlignment="1">
      <alignment horizontal="center"/>
    </xf>
    <xf numFmtId="1" fontId="33" fillId="0" borderId="76" xfId="0" applyNumberFormat="1" applyFont="1" applyBorder="1" applyAlignment="1">
      <alignment horizontal="center"/>
    </xf>
    <xf numFmtId="1" fontId="33" fillId="0" borderId="3" xfId="0" applyNumberFormat="1" applyFont="1" applyBorder="1" applyAlignment="1">
      <alignment horizontal="center"/>
    </xf>
    <xf numFmtId="1" fontId="33" fillId="0" borderId="4" xfId="0" applyNumberFormat="1" applyFont="1" applyBorder="1" applyAlignment="1">
      <alignment horizontal="center"/>
    </xf>
    <xf numFmtId="0" fontId="47" fillId="23" borderId="50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2" fillId="0" borderId="31" xfId="2" applyNumberFormat="1" applyFont="1" applyFill="1" applyBorder="1" applyAlignment="1">
      <alignment horizontal="left" vertical="center"/>
    </xf>
    <xf numFmtId="0" fontId="59" fillId="26" borderId="1" xfId="2" applyNumberFormat="1" applyFont="1" applyFill="1" applyBorder="1" applyAlignment="1">
      <alignment horizontal="left" vertical="center"/>
    </xf>
    <xf numFmtId="1" fontId="54" fillId="26" borderId="1" xfId="0" applyNumberFormat="1" applyFont="1" applyFill="1" applyBorder="1" applyAlignment="1">
      <alignment horizontal="center"/>
    </xf>
    <xf numFmtId="0" fontId="54" fillId="26" borderId="3" xfId="0" applyFont="1" applyFill="1" applyBorder="1" applyAlignment="1">
      <alignment horizontal="center" vertical="center" wrapText="1"/>
    </xf>
    <xf numFmtId="0" fontId="54" fillId="26" borderId="3" xfId="0" applyFont="1" applyFill="1" applyBorder="1" applyAlignment="1">
      <alignment horizontal="center" vertical="center"/>
    </xf>
    <xf numFmtId="0" fontId="47" fillId="23" borderId="68" xfId="0" applyFont="1" applyFill="1" applyBorder="1" applyAlignment="1">
      <alignment horizontal="center"/>
    </xf>
    <xf numFmtId="0" fontId="12" fillId="2" borderId="1" xfId="2" applyNumberFormat="1" applyFont="1" applyFill="1" applyBorder="1" applyAlignment="1">
      <alignment horizontal="left" vertical="center"/>
    </xf>
    <xf numFmtId="0" fontId="5" fillId="18" borderId="17" xfId="2" applyNumberFormat="1" applyFont="1" applyFill="1" applyBorder="1" applyAlignment="1">
      <alignment horizontal="center" vertical="center" wrapText="1"/>
    </xf>
    <xf numFmtId="0" fontId="5" fillId="4" borderId="6" xfId="2" applyNumberFormat="1" applyFont="1" applyFill="1" applyBorder="1" applyAlignment="1">
      <alignment horizontal="center" vertical="center" wrapText="1"/>
    </xf>
    <xf numFmtId="3" fontId="4" fillId="10" borderId="12" xfId="2" applyNumberFormat="1" applyFont="1" applyFill="1" applyBorder="1" applyAlignment="1">
      <alignment horizontal="right" vertical="center"/>
    </xf>
    <xf numFmtId="3" fontId="26" fillId="0" borderId="32" xfId="1" applyNumberFormat="1" applyFont="1" applyFill="1" applyBorder="1" applyAlignment="1">
      <alignment horizontal="center" vertical="center" wrapText="1"/>
    </xf>
    <xf numFmtId="3" fontId="26" fillId="0" borderId="35" xfId="1" applyNumberFormat="1" applyFont="1" applyFill="1" applyBorder="1" applyAlignment="1">
      <alignment horizontal="center" vertical="center" wrapText="1"/>
    </xf>
    <xf numFmtId="168" fontId="8" fillId="6" borderId="65" xfId="3" applyNumberFormat="1" applyFont="1" applyFill="1" applyBorder="1" applyAlignment="1">
      <alignment horizontal="right" vertical="center"/>
    </xf>
    <xf numFmtId="3" fontId="8" fillId="6" borderId="1" xfId="0" applyNumberFormat="1" applyFont="1" applyFill="1" applyBorder="1" applyAlignment="1">
      <alignment vertical="top" wrapText="1" indent="1"/>
    </xf>
    <xf numFmtId="3" fontId="54" fillId="6" borderId="1" xfId="0" applyNumberFormat="1" applyFont="1" applyFill="1" applyBorder="1" applyAlignment="1">
      <alignment vertical="top" wrapText="1" indent="1"/>
    </xf>
    <xf numFmtId="0" fontId="37" fillId="0" borderId="1" xfId="0" applyFont="1" applyFill="1" applyBorder="1" applyAlignment="1">
      <alignment horizontal="center" vertical="top" wrapText="1"/>
    </xf>
    <xf numFmtId="0" fontId="43" fillId="27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6" fillId="0" borderId="1" xfId="0" applyNumberFormat="1" applyFont="1" applyFill="1" applyBorder="1" applyAlignment="1">
      <alignment horizontal="center"/>
    </xf>
    <xf numFmtId="3" fontId="55" fillId="27" borderId="1" xfId="0" applyNumberFormat="1" applyFont="1" applyFill="1" applyBorder="1" applyAlignment="1">
      <alignment horizontal="center" vertical="top" wrapText="1"/>
    </xf>
    <xf numFmtId="0" fontId="44" fillId="21" borderId="2" xfId="0" applyFont="1" applyFill="1" applyBorder="1" applyAlignment="1">
      <alignment horizontal="center" vertical="top" wrapText="1"/>
    </xf>
    <xf numFmtId="0" fontId="44" fillId="20" borderId="2" xfId="0" applyFont="1" applyFill="1" applyBorder="1" applyAlignment="1">
      <alignment horizontal="center" vertical="top" wrapText="1"/>
    </xf>
    <xf numFmtId="3" fontId="45" fillId="0" borderId="1" xfId="2" applyNumberFormat="1" applyFont="1" applyFill="1" applyBorder="1" applyAlignment="1">
      <alignment horizontal="center" vertical="center"/>
    </xf>
    <xf numFmtId="0" fontId="43" fillId="4" borderId="83" xfId="0" applyFont="1" applyFill="1" applyBorder="1" applyAlignment="1">
      <alignment horizontal="center" vertical="center" wrapText="1"/>
    </xf>
    <xf numFmtId="0" fontId="43" fillId="4" borderId="86" xfId="0" applyFont="1" applyFill="1" applyBorder="1" applyAlignment="1">
      <alignment horizontal="center" vertical="center" wrapText="1"/>
    </xf>
    <xf numFmtId="0" fontId="45" fillId="21" borderId="48" xfId="0" applyFont="1" applyFill="1" applyBorder="1" applyAlignment="1">
      <alignment horizontal="right" vertical="top" wrapText="1" indent="1"/>
    </xf>
    <xf numFmtId="169" fontId="0" fillId="0" borderId="1" xfId="0" applyNumberFormat="1" applyBorder="1" applyAlignment="1">
      <alignment horizontal="center"/>
    </xf>
    <xf numFmtId="169" fontId="0" fillId="0" borderId="5" xfId="0" applyNumberFormat="1" applyBorder="1" applyAlignment="1">
      <alignment horizontal="center"/>
    </xf>
    <xf numFmtId="169" fontId="61" fillId="0" borderId="1" xfId="0" applyNumberFormat="1" applyFont="1" applyBorder="1" applyAlignment="1">
      <alignment horizontal="center"/>
    </xf>
    <xf numFmtId="169" fontId="0" fillId="0" borderId="1" xfId="0" applyNumberFormat="1" applyFill="1" applyBorder="1" applyAlignment="1">
      <alignment horizontal="center"/>
    </xf>
    <xf numFmtId="169" fontId="0" fillId="0" borderId="5" xfId="0" applyNumberFormat="1" applyFill="1" applyBorder="1" applyAlignment="1">
      <alignment horizontal="center"/>
    </xf>
    <xf numFmtId="169" fontId="54" fillId="26" borderId="1" xfId="0" applyNumberFormat="1" applyFont="1" applyFill="1" applyBorder="1" applyAlignment="1">
      <alignment horizontal="center"/>
    </xf>
    <xf numFmtId="0" fontId="54" fillId="26" borderId="40" xfId="0" applyFont="1" applyFill="1" applyBorder="1" applyAlignment="1">
      <alignment horizontal="center" vertical="center" wrapText="1"/>
    </xf>
    <xf numFmtId="0" fontId="54" fillId="23" borderId="1" xfId="0" applyFont="1" applyFill="1" applyBorder="1" applyAlignment="1">
      <alignment horizontal="center"/>
    </xf>
    <xf numFmtId="0" fontId="0" fillId="0" borderId="1" xfId="0" applyBorder="1"/>
    <xf numFmtId="1" fontId="54" fillId="23" borderId="1" xfId="0" applyNumberFormat="1" applyFont="1" applyFill="1" applyBorder="1" applyAlignment="1">
      <alignment horizontal="center"/>
    </xf>
    <xf numFmtId="0" fontId="42" fillId="21" borderId="47" xfId="0" applyFont="1" applyFill="1" applyBorder="1" applyAlignment="1">
      <alignment horizontal="center" vertical="top" wrapText="1"/>
    </xf>
    <xf numFmtId="3" fontId="3" fillId="9" borderId="10" xfId="2" applyNumberFormat="1" applyFont="1" applyFill="1" applyBorder="1" applyAlignment="1">
      <alignment horizontal="right" vertical="center"/>
    </xf>
    <xf numFmtId="3" fontId="52" fillId="0" borderId="0" xfId="0" applyNumberFormat="1" applyFont="1" applyFill="1" applyBorder="1" applyAlignment="1">
      <alignment horizontal="left"/>
    </xf>
    <xf numFmtId="0" fontId="9" fillId="8" borderId="15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8" borderId="19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6" fillId="0" borderId="0" xfId="0" applyFont="1" applyFill="1" applyAlignment="1">
      <alignment horizontal="left"/>
    </xf>
    <xf numFmtId="0" fontId="46" fillId="0" borderId="0" xfId="0" applyFont="1" applyBorder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41" fillId="0" borderId="85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41" fillId="0" borderId="87" xfId="0" applyFont="1" applyBorder="1" applyAlignment="1">
      <alignment horizontal="center" vertical="center" wrapText="1"/>
    </xf>
    <xf numFmtId="0" fontId="43" fillId="10" borderId="79" xfId="0" applyFont="1" applyFill="1" applyBorder="1" applyAlignment="1">
      <alignment horizontal="center" vertical="center" wrapText="1"/>
    </xf>
    <xf numFmtId="0" fontId="43" fillId="10" borderId="68" xfId="0" applyFont="1" applyFill="1" applyBorder="1" applyAlignment="1">
      <alignment horizontal="center" vertical="center" wrapText="1"/>
    </xf>
    <xf numFmtId="0" fontId="43" fillId="10" borderId="69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6" fillId="22" borderId="0" xfId="0" applyFont="1" applyFill="1" applyAlignment="1">
      <alignment horizontal="center" vertical="center"/>
    </xf>
    <xf numFmtId="0" fontId="33" fillId="6" borderId="50" xfId="0" applyFont="1" applyFill="1" applyBorder="1" applyAlignment="1">
      <alignment horizontal="center"/>
    </xf>
    <xf numFmtId="0" fontId="33" fillId="6" borderId="51" xfId="0" applyFont="1" applyFill="1" applyBorder="1" applyAlignment="1">
      <alignment horizontal="center"/>
    </xf>
    <xf numFmtId="0" fontId="33" fillId="6" borderId="52" xfId="0" applyFont="1" applyFill="1" applyBorder="1" applyAlignment="1">
      <alignment horizontal="center"/>
    </xf>
    <xf numFmtId="0" fontId="33" fillId="6" borderId="77" xfId="0" applyFont="1" applyFill="1" applyBorder="1" applyAlignment="1">
      <alignment horizontal="center"/>
    </xf>
    <xf numFmtId="0" fontId="33" fillId="6" borderId="78" xfId="0" applyFont="1" applyFill="1" applyBorder="1" applyAlignment="1">
      <alignment horizontal="center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 wrapText="1"/>
    </xf>
    <xf numFmtId="0" fontId="9" fillId="8" borderId="22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  <xf numFmtId="0" fontId="9" fillId="8" borderId="24" xfId="0" applyFont="1" applyFill="1" applyBorder="1" applyAlignment="1">
      <alignment horizontal="center"/>
    </xf>
    <xf numFmtId="0" fontId="57" fillId="8" borderId="15" xfId="0" applyFont="1" applyFill="1" applyBorder="1" applyAlignment="1">
      <alignment horizontal="center"/>
    </xf>
    <xf numFmtId="0" fontId="57" fillId="8" borderId="10" xfId="0" applyFont="1" applyFill="1" applyBorder="1" applyAlignment="1">
      <alignment horizontal="center"/>
    </xf>
    <xf numFmtId="0" fontId="57" fillId="8" borderId="19" xfId="0" applyFont="1" applyFill="1" applyBorder="1" applyAlignment="1">
      <alignment horizontal="center"/>
    </xf>
    <xf numFmtId="0" fontId="57" fillId="8" borderId="11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57" fillId="8" borderId="22" xfId="0" applyFont="1" applyFill="1" applyBorder="1" applyAlignment="1">
      <alignment horizontal="center"/>
    </xf>
    <xf numFmtId="0" fontId="57" fillId="8" borderId="23" xfId="0" applyFont="1" applyFill="1" applyBorder="1" applyAlignment="1">
      <alignment horizontal="center"/>
    </xf>
    <xf numFmtId="0" fontId="57" fillId="8" borderId="24" xfId="0" applyFont="1" applyFill="1" applyBorder="1" applyAlignment="1">
      <alignment horizontal="center"/>
    </xf>
    <xf numFmtId="0" fontId="50" fillId="0" borderId="0" xfId="0" applyFont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41" fillId="0" borderId="44" xfId="0" applyFont="1" applyBorder="1" applyAlignment="1">
      <alignment horizontal="center" vertical="center" wrapText="1"/>
    </xf>
    <xf numFmtId="0" fontId="43" fillId="10" borderId="1" xfId="0" applyFont="1" applyFill="1" applyBorder="1" applyAlignment="1">
      <alignment horizontal="center" vertical="center" wrapText="1"/>
    </xf>
    <xf numFmtId="0" fontId="29" fillId="8" borderId="17" xfId="2" applyNumberFormat="1" applyFont="1" applyFill="1" applyBorder="1" applyAlignment="1">
      <alignment horizontal="center" vertical="center"/>
    </xf>
    <xf numFmtId="0" fontId="29" fillId="8" borderId="20" xfId="2" applyNumberFormat="1" applyFont="1" applyFill="1" applyBorder="1" applyAlignment="1">
      <alignment horizontal="center" vertical="center"/>
    </xf>
    <xf numFmtId="0" fontId="29" fillId="8" borderId="21" xfId="2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1" fillId="27" borderId="1" xfId="0" applyFont="1" applyFill="1" applyBorder="1" applyAlignment="1">
      <alignment horizontal="center" vertical="center" wrapText="1"/>
    </xf>
    <xf numFmtId="0" fontId="43" fillId="27" borderId="1" xfId="0" applyFont="1" applyFill="1" applyBorder="1" applyAlignment="1">
      <alignment horizontal="center" vertical="center" wrapText="1"/>
    </xf>
    <xf numFmtId="0" fontId="43" fillId="27" borderId="5" xfId="0" applyFont="1" applyFill="1" applyBorder="1" applyAlignment="1">
      <alignment horizontal="center" vertical="center" wrapText="1"/>
    </xf>
    <xf numFmtId="0" fontId="43" fillId="27" borderId="59" xfId="0" applyFont="1" applyFill="1" applyBorder="1" applyAlignment="1">
      <alignment horizontal="center" vertical="center" wrapText="1"/>
    </xf>
    <xf numFmtId="0" fontId="43" fillId="27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60" fillId="4" borderId="0" xfId="0" applyFont="1" applyFill="1" applyBorder="1" applyAlignment="1">
      <alignment horizontal="center" vertical="center"/>
    </xf>
    <xf numFmtId="0" fontId="60" fillId="4" borderId="82" xfId="0" applyFont="1" applyFill="1" applyBorder="1" applyAlignment="1">
      <alignment horizontal="center" vertical="center"/>
    </xf>
    <xf numFmtId="0" fontId="43" fillId="4" borderId="88" xfId="0" applyFont="1" applyFill="1" applyBorder="1" applyAlignment="1">
      <alignment horizontal="center" vertical="center" wrapText="1"/>
    </xf>
    <xf numFmtId="0" fontId="43" fillId="4" borderId="89" xfId="0" applyFont="1" applyFill="1" applyBorder="1" applyAlignment="1">
      <alignment horizontal="center" vertical="center" wrapText="1"/>
    </xf>
    <xf numFmtId="0" fontId="43" fillId="4" borderId="90" xfId="0" applyFont="1" applyFill="1" applyBorder="1" applyAlignment="1">
      <alignment horizontal="center" vertical="center" wrapText="1"/>
    </xf>
    <xf numFmtId="0" fontId="60" fillId="26" borderId="77" xfId="0" applyFont="1" applyFill="1" applyBorder="1" applyAlignment="1">
      <alignment horizontal="center" vertical="center"/>
    </xf>
    <xf numFmtId="0" fontId="60" fillId="26" borderId="78" xfId="0" applyFont="1" applyFill="1" applyBorder="1" applyAlignment="1">
      <alignment horizontal="center" vertical="center"/>
    </xf>
    <xf numFmtId="0" fontId="60" fillId="26" borderId="80" xfId="0" applyFont="1" applyFill="1" applyBorder="1" applyAlignment="1">
      <alignment horizontal="center" vertical="center"/>
    </xf>
    <xf numFmtId="0" fontId="60" fillId="26" borderId="81" xfId="0" applyFont="1" applyFill="1" applyBorder="1" applyAlignment="1">
      <alignment horizontal="center" vertical="center"/>
    </xf>
    <xf numFmtId="0" fontId="54" fillId="23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center" vertical="center"/>
    </xf>
  </cellXfs>
  <cellStyles count="5">
    <cellStyle name="Migliaia" xfId="3" builtinId="3"/>
    <cellStyle name="Normale" xfId="0" builtinId="0"/>
    <cellStyle name="Normale 2" xfId="1"/>
    <cellStyle name="Normale 2 2" xfId="2"/>
    <cellStyle name="Percentuale" xfId="4" builtinId="5"/>
  </cellStyles>
  <dxfs count="0"/>
  <tableStyles count="0" defaultTableStyle="TableStyleMedium2" defaultPivotStyle="PivotStyleLight16"/>
  <colors>
    <mruColors>
      <color rgb="FFFBF3F3"/>
      <color rgb="FF6F2366"/>
      <color rgb="FFAE1686"/>
      <color rgb="FF220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9.353557121149611E-2"/>
          <c:y val="7.6058811232666709E-2"/>
          <c:w val="0.84427051881672688"/>
          <c:h val="0.80179590134015799"/>
        </c:manualLayout>
      </c:layout>
      <c:bar3DChart>
        <c:barDir val="col"/>
        <c:grouping val="standard"/>
        <c:varyColors val="0"/>
        <c:ser>
          <c:idx val="1"/>
          <c:order val="0"/>
          <c:tx>
            <c:v>Ricorsi pervenuti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6E-47A4-AE24-D1306F757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1'!$D$13</c:f>
              <c:numCache>
                <c:formatCode>#,##0</c:formatCode>
                <c:ptCount val="1"/>
                <c:pt idx="0">
                  <c:v>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E-47A4-AE24-D1306F757CE7}"/>
            </c:ext>
          </c:extLst>
        </c:ser>
        <c:ser>
          <c:idx val="2"/>
          <c:order val="1"/>
          <c:tx>
            <c:v>Ricorsi 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6E-47A4-AE24-D1306F757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1'!$J$13</c:f>
              <c:numCache>
                <c:formatCode>#,##0</c:formatCode>
                <c:ptCount val="1"/>
                <c:pt idx="0">
                  <c:v>14718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6E-47A4-AE24-D1306F757CE7}"/>
            </c:ext>
          </c:extLst>
        </c:ser>
        <c:ser>
          <c:idx val="3"/>
          <c:order val="2"/>
          <c:tx>
            <c:v>Ricorsi 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3427294772011268E-3"/>
                  <c:y val="-4.9199670936657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6E-47A4-AE24-D1306F757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1'!$K$13</c:f>
              <c:numCache>
                <c:formatCode>#,##0</c:formatCode>
                <c:ptCount val="1"/>
                <c:pt idx="0">
                  <c:v>17057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6E-47A4-AE24-D1306F757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2225024"/>
        <c:axId val="82226560"/>
        <c:axId val="81739776"/>
      </c:bar3DChart>
      <c:catAx>
        <c:axId val="82225024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2226560"/>
        <c:crosses val="autoZero"/>
        <c:auto val="1"/>
        <c:lblAlgn val="ctr"/>
        <c:lblOffset val="100"/>
        <c:noMultiLvlLbl val="0"/>
      </c:catAx>
      <c:valAx>
        <c:axId val="82226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2225024"/>
        <c:crosses val="autoZero"/>
        <c:crossBetween val="between"/>
      </c:valAx>
      <c:serAx>
        <c:axId val="81739776"/>
        <c:scaling>
          <c:orientation val="minMax"/>
        </c:scaling>
        <c:delete val="0"/>
        <c:axPos val="b"/>
        <c:majorTickMark val="out"/>
        <c:minorTickMark val="none"/>
        <c:tickLblPos val="nextTo"/>
        <c:crossAx val="82226560"/>
        <c:crosses val="autoZero"/>
      </c:serAx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9022094965402068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10'!$B$6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FD-41E9-9E65-8B4072B9D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10'!$B$7</c:f>
              <c:numCache>
                <c:formatCode>#,##0</c:formatCode>
                <c:ptCount val="1"/>
                <c:pt idx="0">
                  <c:v>2460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FD-41E9-9E65-8B4072B9D9CC}"/>
            </c:ext>
          </c:extLst>
        </c:ser>
        <c:ser>
          <c:idx val="0"/>
          <c:order val="1"/>
          <c:tx>
            <c:strRef>
              <c:f>'Foglio 10'!$C$6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8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FD-41E9-9E65-8B4072B9D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10'!$C$7</c:f>
              <c:numCache>
                <c:formatCode>#,##0</c:formatCode>
                <c:ptCount val="1"/>
                <c:pt idx="0">
                  <c:v>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FD-41E9-9E65-8B4072B9D9CC}"/>
            </c:ext>
          </c:extLst>
        </c:ser>
        <c:ser>
          <c:idx val="1"/>
          <c:order val="2"/>
          <c:tx>
            <c:strRef>
              <c:f>'Foglio 10'!$D$6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FD-41E9-9E65-8B4072B9D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10'!$D$7</c:f>
              <c:numCache>
                <c:formatCode>#,##0</c:formatCode>
                <c:ptCount val="1"/>
                <c:pt idx="0">
                  <c:v>1649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FD-41E9-9E65-8B4072B9D9CC}"/>
            </c:ext>
          </c:extLst>
        </c:ser>
        <c:ser>
          <c:idx val="2"/>
          <c:order val="3"/>
          <c:tx>
            <c:strRef>
              <c:f>'Foglio 10'!$E$6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CFD-41E9-9E65-8B4072B9D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10'!$E$7</c:f>
              <c:numCache>
                <c:formatCode>#,##0</c:formatCode>
                <c:ptCount val="1"/>
                <c:pt idx="0">
                  <c:v>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FD-41E9-9E65-8B4072B9D9CC}"/>
            </c:ext>
          </c:extLst>
        </c:ser>
        <c:ser>
          <c:idx val="3"/>
          <c:order val="4"/>
          <c:tx>
            <c:strRef>
              <c:f>'Foglio 10'!$F$6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CFD-41E9-9E65-8B4072B9D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10'!$F$7</c:f>
              <c:numCache>
                <c:formatCode>#,##0</c:formatCode>
                <c:ptCount val="1"/>
                <c:pt idx="0">
                  <c:v>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FD-41E9-9E65-8B4072B9D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3247104"/>
        <c:axId val="83248640"/>
        <c:axId val="0"/>
      </c:bar3DChart>
      <c:catAx>
        <c:axId val="83247104"/>
        <c:scaling>
          <c:orientation val="minMax"/>
        </c:scaling>
        <c:delete val="1"/>
        <c:axPos val="b"/>
        <c:majorGridlines/>
        <c:minorGridlines/>
        <c:numFmt formatCode="#,##0" sourceLinked="1"/>
        <c:majorTickMark val="out"/>
        <c:minorTickMark val="none"/>
        <c:tickLblPos val="none"/>
        <c:crossAx val="83248640"/>
        <c:crosses val="autoZero"/>
        <c:auto val="1"/>
        <c:lblAlgn val="ctr"/>
        <c:lblOffset val="100"/>
        <c:noMultiLvlLbl val="0"/>
      </c:catAx>
      <c:valAx>
        <c:axId val="83248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324710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234019134704456"/>
          <c:y val="0.37136812994321988"/>
          <c:w val="0.10247954299830168"/>
          <c:h val="0.25726374011357606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80182635017339265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11'!$B$6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EB-42A6-8481-8E52E85CE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11'!$B$7</c:f>
              <c:numCache>
                <c:formatCode>#,##0</c:formatCode>
                <c:ptCount val="1"/>
                <c:pt idx="0">
                  <c:v>4247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B-42A6-8481-8E52E85CE271}"/>
            </c:ext>
          </c:extLst>
        </c:ser>
        <c:ser>
          <c:idx val="0"/>
          <c:order val="1"/>
          <c:tx>
            <c:strRef>
              <c:f>'Foglio 11'!$C$6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8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EB-42A6-8481-8E52E85CE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11'!$C$7</c:f>
              <c:numCache>
                <c:formatCode>#,##0</c:formatCode>
                <c:ptCount val="1"/>
                <c:pt idx="0">
                  <c:v>3594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EB-42A6-8481-8E52E85CE271}"/>
            </c:ext>
          </c:extLst>
        </c:ser>
        <c:ser>
          <c:idx val="1"/>
          <c:order val="2"/>
          <c:tx>
            <c:strRef>
              <c:f>'Foglio 11'!$D$6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EEB-42A6-8481-8E52E85CE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11'!$D$7</c:f>
              <c:numCache>
                <c:formatCode>#,##0</c:formatCode>
                <c:ptCount val="1"/>
                <c:pt idx="0">
                  <c:v>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EB-42A6-8481-8E52E85CE271}"/>
            </c:ext>
          </c:extLst>
        </c:ser>
        <c:ser>
          <c:idx val="2"/>
          <c:order val="3"/>
          <c:tx>
            <c:strRef>
              <c:f>'Foglio 11'!$E$6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EEB-42A6-8481-8E52E85CE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11'!$E$7</c:f>
              <c:numCache>
                <c:formatCode>#,##0</c:formatCode>
                <c:ptCount val="1"/>
                <c:pt idx="0">
                  <c:v>3330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EB-42A6-8481-8E52E85CE271}"/>
            </c:ext>
          </c:extLst>
        </c:ser>
        <c:ser>
          <c:idx val="3"/>
          <c:order val="4"/>
          <c:tx>
            <c:strRef>
              <c:f>'Foglio 11'!$F$6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EEB-42A6-8481-8E52E85CE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11'!$F$7</c:f>
              <c:numCache>
                <c:formatCode>#,##0</c:formatCode>
                <c:ptCount val="1"/>
                <c:pt idx="0">
                  <c:v>3748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EB-42A6-8481-8E52E85CE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057088"/>
        <c:axId val="84079360"/>
        <c:axId val="0"/>
      </c:bar3DChart>
      <c:catAx>
        <c:axId val="84057088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4079360"/>
        <c:crosses val="autoZero"/>
        <c:auto val="1"/>
        <c:lblAlgn val="ctr"/>
        <c:lblOffset val="100"/>
        <c:noMultiLvlLbl val="0"/>
      </c:catAx>
      <c:valAx>
        <c:axId val="84079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405708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530553159667769"/>
          <c:y val="0.37387758634556612"/>
          <c:w val="0.10209207644948567"/>
          <c:h val="0.25726374011357606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4.1743003779183475E-2"/>
          <c:y val="5.0228310502283095E-2"/>
        </c:manualLayout>
      </c:layout>
      <c:overlay val="0"/>
      <c:txPr>
        <a:bodyPr/>
        <a:lstStyle/>
        <a:p>
          <a:pPr>
            <a:defRPr sz="1050"/>
          </a:pPr>
          <a:endParaRPr lang="it-IT"/>
        </a:p>
      </c:txPr>
    </c:title>
    <c:autoTitleDeleted val="0"/>
    <c:view3D>
      <c:rotX val="3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580289643552026E-2"/>
          <c:y val="0.27119810023747032"/>
          <c:w val="0.44852325504346202"/>
          <c:h val="0.61451618547680309"/>
        </c:manualLayout>
      </c:layout>
      <c:pie3DChart>
        <c:varyColors val="1"/>
        <c:ser>
          <c:idx val="0"/>
          <c:order val="0"/>
          <c:tx>
            <c:v>Ricorsi definiti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'Foglio 14 '!$D$4:$G$4</c:f>
              <c:strCache>
                <c:ptCount val="4"/>
                <c:pt idx="0">
                  <c:v>con sent.</c:v>
                </c:pt>
                <c:pt idx="1">
                  <c:v>con sent. breve</c:v>
                </c:pt>
                <c:pt idx="2">
                  <c:v>con dec. decis.</c:v>
                </c:pt>
                <c:pt idx="3">
                  <c:v>con altri provv.ti</c:v>
                </c:pt>
              </c:strCache>
            </c:strRef>
          </c:cat>
          <c:val>
            <c:numRef>
              <c:f>'Foglio 14 '!$D$34:$G$34</c:f>
              <c:numCache>
                <c:formatCode>#,##0</c:formatCode>
                <c:ptCount val="4"/>
                <c:pt idx="0">
                  <c:v>45097</c:v>
                </c:pt>
                <c:pt idx="1">
                  <c:v>6995</c:v>
                </c:pt>
                <c:pt idx="2">
                  <c:v>14278</c:v>
                </c:pt>
                <c:pt idx="3">
                  <c:v>2547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B-4B82-A2A7-7A1952366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57560214856863823"/>
          <c:y val="5.3703167772286238E-2"/>
          <c:w val="0.38951413050112926"/>
          <c:h val="0.41274640669916268"/>
        </c:manualLayout>
      </c:layout>
      <c:overlay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1000">
              <a:schemeClr val="accent1">
                <a:tint val="44500"/>
                <a:satMod val="160000"/>
              </a:schemeClr>
            </a:gs>
            <a:gs pos="34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>
          <a:glow rad="63500">
            <a:schemeClr val="accent1">
              <a:satMod val="175000"/>
              <a:alpha val="40000"/>
            </a:schemeClr>
          </a:glow>
        </a:effectLst>
      </c:spPr>
      <c:txPr>
        <a:bodyPr/>
        <a:lstStyle/>
        <a:p>
          <a:pPr>
            <a:defRPr i="1"/>
          </a:pPr>
          <a:endParaRPr lang="it-IT"/>
        </a:p>
      </c:txPr>
    </c:legend>
    <c:plotVisOnly val="1"/>
    <c:dispBlanksAs val="zero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1000">
          <a:schemeClr val="accent1">
            <a:tint val="44500"/>
            <a:satMod val="160000"/>
          </a:schemeClr>
        </a:gs>
        <a:gs pos="34000">
          <a:schemeClr val="accent1">
            <a:tint val="23500"/>
            <a:satMod val="160000"/>
          </a:schemeClr>
        </a:gs>
      </a:gsLst>
      <a:lin ang="5400000" scaled="0"/>
    </a:gradFill>
    <a:effectLst>
      <a:outerShdw blurRad="50800" dist="38100" dir="2700000" algn="tl" rotWithShape="0">
        <a:schemeClr val="tx2">
          <a:lumMod val="40000"/>
          <a:lumOff val="60000"/>
          <a:alpha val="4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0.19857053698906527"/>
          <c:y val="7.2005999250093933E-2"/>
          <c:w val="0.73999609846066561"/>
          <c:h val="0.80621102362204722"/>
        </c:manualLayout>
      </c:layout>
      <c:bar3DChart>
        <c:barDir val="col"/>
        <c:grouping val="standard"/>
        <c:varyColors val="0"/>
        <c:ser>
          <c:idx val="1"/>
          <c:order val="0"/>
          <c:tx>
            <c:v>Pervenutii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1ED-4D19-9250-5C32756CBA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14 '!$C$34</c:f>
              <c:numCache>
                <c:formatCode>#,##0</c:formatCode>
                <c:ptCount val="1"/>
                <c:pt idx="0">
                  <c:v>51576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D-4D19-9250-5C32756CBA3F}"/>
            </c:ext>
          </c:extLst>
        </c:ser>
        <c:ser>
          <c:idx val="2"/>
          <c:order val="1"/>
          <c:tx>
            <c:v>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1ED-4D19-9250-5C32756CBA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14 '!$H$34</c:f>
              <c:numCache>
                <c:formatCode>#,##0</c:formatCode>
                <c:ptCount val="1"/>
                <c:pt idx="0">
                  <c:v>68917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ED-4D19-9250-5C32756CBA3F}"/>
            </c:ext>
          </c:extLst>
        </c:ser>
        <c:ser>
          <c:idx val="3"/>
          <c:order val="2"/>
          <c:tx>
            <c:v>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5.4173701745222194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08252745817773"/>
                      <c:h val="0.111084093211752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1ED-4D19-9250-5C32756CBA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14 '!$I$34</c:f>
              <c:numCache>
                <c:formatCode>#,##0</c:formatCode>
                <c:ptCount val="1"/>
                <c:pt idx="0">
                  <c:v>108292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ED-4D19-9250-5C32756CB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4251776"/>
        <c:axId val="84253312"/>
        <c:axId val="82677248"/>
      </c:bar3DChart>
      <c:catAx>
        <c:axId val="84251776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4253312"/>
        <c:crosses val="autoZero"/>
        <c:auto val="1"/>
        <c:lblAlgn val="ctr"/>
        <c:lblOffset val="100"/>
        <c:noMultiLvlLbl val="0"/>
      </c:catAx>
      <c:valAx>
        <c:axId val="842533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it-IT"/>
          </a:p>
        </c:txPr>
        <c:crossAx val="84251776"/>
        <c:crosses val="autoZero"/>
        <c:crossBetween val="between"/>
      </c:valAx>
      <c:serAx>
        <c:axId val="82677248"/>
        <c:scaling>
          <c:orientation val="minMax"/>
        </c:scaling>
        <c:delete val="0"/>
        <c:axPos val="b"/>
        <c:majorTickMark val="out"/>
        <c:minorTickMark val="none"/>
        <c:tickLblPos val="nextTo"/>
        <c:crossAx val="84253312"/>
        <c:crosses val="autoZero"/>
      </c:serAx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80065350526836321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15'!$B$6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5E-4625-BF91-4A1AEE3C4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15'!$B$7</c:f>
              <c:numCache>
                <c:formatCode>#,##0</c:formatCode>
                <c:ptCount val="1"/>
                <c:pt idx="0">
                  <c:v>49968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E-4625-BF91-4A1AEE3C4476}"/>
            </c:ext>
          </c:extLst>
        </c:ser>
        <c:ser>
          <c:idx val="0"/>
          <c:order val="1"/>
          <c:tx>
            <c:strRef>
              <c:f>'Foglio 15'!$C$6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8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5E-4625-BF91-4A1AEE3C4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15'!$C$7</c:f>
              <c:numCache>
                <c:formatCode>#,##0</c:formatCode>
                <c:ptCount val="1"/>
                <c:pt idx="0">
                  <c:v>50874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5E-4625-BF91-4A1AEE3C4476}"/>
            </c:ext>
          </c:extLst>
        </c:ser>
        <c:ser>
          <c:idx val="1"/>
          <c:order val="2"/>
          <c:tx>
            <c:strRef>
              <c:f>'Foglio 15'!$D$6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5E-4625-BF91-4A1AEE3C4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15'!$D$7</c:f>
              <c:numCache>
                <c:formatCode>#,##0</c:formatCode>
                <c:ptCount val="1"/>
                <c:pt idx="0">
                  <c:v>42049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5E-4625-BF91-4A1AEE3C4476}"/>
            </c:ext>
          </c:extLst>
        </c:ser>
        <c:ser>
          <c:idx val="2"/>
          <c:order val="3"/>
          <c:tx>
            <c:strRef>
              <c:f>'Foglio 15'!$E$6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5E-4625-BF91-4A1AEE3C4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15'!$E$7</c:f>
              <c:numCache>
                <c:formatCode>#,##0</c:formatCode>
                <c:ptCount val="1"/>
                <c:pt idx="0">
                  <c:v>48112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5E-4625-BF91-4A1AEE3C4476}"/>
            </c:ext>
          </c:extLst>
        </c:ser>
        <c:ser>
          <c:idx val="3"/>
          <c:order val="4"/>
          <c:tx>
            <c:strRef>
              <c:f>'Foglio 15'!$F$6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5E-4625-BF91-4A1AEE3C4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15'!$F$7</c:f>
              <c:numCache>
                <c:formatCode>#,##0</c:formatCode>
                <c:ptCount val="1"/>
                <c:pt idx="0">
                  <c:v>51576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5E-4625-BF91-4A1AEE3C4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370176"/>
        <c:axId val="84371712"/>
        <c:axId val="0"/>
      </c:bar3DChart>
      <c:catAx>
        <c:axId val="84370176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4371712"/>
        <c:crosses val="autoZero"/>
        <c:auto val="1"/>
        <c:lblAlgn val="ctr"/>
        <c:lblOffset val="100"/>
        <c:noMultiLvlLbl val="0"/>
      </c:catAx>
      <c:valAx>
        <c:axId val="843717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437017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9238087595267257"/>
          <c:y val="0.37136812994321988"/>
          <c:w val="0.10019797521453162"/>
          <c:h val="0.25726374011357606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5.8441217650184146E-2"/>
          <c:y val="0.13800559930008738"/>
          <c:w val="0.78895148711252261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16 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7B-474A-A9A6-7DBA9D338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'!$B$7</c:f>
              <c:numCache>
                <c:formatCode>#,##0</c:formatCode>
                <c:ptCount val="1"/>
                <c:pt idx="0">
                  <c:v>68120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B-474A-A9A6-7DBA9D338330}"/>
            </c:ext>
          </c:extLst>
        </c:ser>
        <c:ser>
          <c:idx val="0"/>
          <c:order val="1"/>
          <c:tx>
            <c:strRef>
              <c:f>'Foglio 16 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8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7B-474A-A9A6-7DBA9D338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'!$C$7</c:f>
              <c:numCache>
                <c:formatCode>#,##0</c:formatCode>
                <c:ptCount val="1"/>
                <c:pt idx="0">
                  <c:v>66684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7B-474A-A9A6-7DBA9D338330}"/>
            </c:ext>
          </c:extLst>
        </c:ser>
        <c:ser>
          <c:idx val="1"/>
          <c:order val="2"/>
          <c:tx>
            <c:strRef>
              <c:f>'Foglio 16 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7B-474A-A9A6-7DBA9D338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'!$D$7</c:f>
              <c:numCache>
                <c:formatCode>#,##0</c:formatCode>
                <c:ptCount val="1"/>
                <c:pt idx="0">
                  <c:v>57351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7B-474A-A9A6-7DBA9D338330}"/>
            </c:ext>
          </c:extLst>
        </c:ser>
        <c:ser>
          <c:idx val="2"/>
          <c:order val="3"/>
          <c:tx>
            <c:strRef>
              <c:f>'Foglio 16 '!$E$6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7B-474A-A9A6-7DBA9D338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'!$E$7</c:f>
              <c:numCache>
                <c:formatCode>#,##0</c:formatCode>
                <c:ptCount val="1"/>
                <c:pt idx="0">
                  <c:v>59949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7B-474A-A9A6-7DBA9D338330}"/>
            </c:ext>
          </c:extLst>
        </c:ser>
        <c:ser>
          <c:idx val="3"/>
          <c:order val="4"/>
          <c:tx>
            <c:strRef>
              <c:f>'Foglio 16 '!$F$6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2.0024327936517771E-2"/>
                  <c:y val="1.3502827564015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7B-474A-A9A6-7DBA9D338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'!$F$7</c:f>
              <c:numCache>
                <c:formatCode>#,##0</c:formatCode>
                <c:ptCount val="1"/>
                <c:pt idx="0">
                  <c:v>68917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7B-474A-A9A6-7DBA9D338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627456"/>
        <c:axId val="84628992"/>
        <c:axId val="0"/>
      </c:bar3DChart>
      <c:catAx>
        <c:axId val="84627456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4628992"/>
        <c:crosses val="autoZero"/>
        <c:auto val="1"/>
        <c:lblAlgn val="ctr"/>
        <c:lblOffset val="100"/>
        <c:noMultiLvlLbl val="0"/>
      </c:catAx>
      <c:valAx>
        <c:axId val="846289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462745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077564055616964"/>
          <c:y val="0.35160633892974763"/>
          <c:w val="0.11056148295200446"/>
          <c:h val="0.28677719969977788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9139879244260802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17'!$B$6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E6-4576-8A8E-27CF6B103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17'!$B$7</c:f>
              <c:numCache>
                <c:formatCode>#,##0</c:formatCode>
                <c:ptCount val="1"/>
                <c:pt idx="0">
                  <c:v>165896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6-4576-8A8E-27CF6B10396E}"/>
            </c:ext>
          </c:extLst>
        </c:ser>
        <c:ser>
          <c:idx val="0"/>
          <c:order val="1"/>
          <c:tx>
            <c:strRef>
              <c:f>'Foglio 17'!$C$6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2.9588143807114602E-2"/>
                  <c:y val="1.3200616426043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E6-4576-8A8E-27CF6B103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17'!$C$7</c:f>
              <c:numCache>
                <c:formatCode>#,##0</c:formatCode>
                <c:ptCount val="1"/>
                <c:pt idx="0">
                  <c:v>149958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E6-4576-8A8E-27CF6B10396E}"/>
            </c:ext>
          </c:extLst>
        </c:ser>
        <c:ser>
          <c:idx val="1"/>
          <c:order val="2"/>
          <c:tx>
            <c:strRef>
              <c:f>'Foglio 17'!$D$6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E6-4576-8A8E-27CF6B103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17'!$D$7</c:f>
              <c:numCache>
                <c:formatCode>#,##0</c:formatCode>
                <c:ptCount val="1"/>
                <c:pt idx="0">
                  <c:v>135451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E6-4576-8A8E-27CF6B10396E}"/>
            </c:ext>
          </c:extLst>
        </c:ser>
        <c:ser>
          <c:idx val="2"/>
          <c:order val="3"/>
          <c:tx>
            <c:strRef>
              <c:f>'Foglio 17'!$E$6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E6-4576-8A8E-27CF6B103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17'!$E$7</c:f>
              <c:numCache>
                <c:formatCode>#,##0</c:formatCode>
                <c:ptCount val="1"/>
                <c:pt idx="0">
                  <c:v>124196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E6-4576-8A8E-27CF6B10396E}"/>
            </c:ext>
          </c:extLst>
        </c:ser>
        <c:ser>
          <c:idx val="3"/>
          <c:order val="4"/>
          <c:tx>
            <c:strRef>
              <c:f>'Foglio 17'!$F$6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E6-4576-8A8E-27CF6B103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17'!$F$7</c:f>
              <c:numCache>
                <c:formatCode>#,##0</c:formatCode>
                <c:ptCount val="1"/>
                <c:pt idx="0">
                  <c:v>108292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E6-4576-8A8E-27CF6B103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786176"/>
        <c:axId val="84681472"/>
        <c:axId val="0"/>
      </c:bar3DChart>
      <c:catAx>
        <c:axId val="84786176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4681472"/>
        <c:crosses val="autoZero"/>
        <c:auto val="1"/>
        <c:lblAlgn val="ctr"/>
        <c:lblOffset val="100"/>
        <c:noMultiLvlLbl val="0"/>
      </c:catAx>
      <c:valAx>
        <c:axId val="84681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478617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142458327768658"/>
          <c:y val="0.35593535762451067"/>
          <c:w val="0.10133070418400211"/>
          <c:h val="0.28812908677241938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405651895776209E-2"/>
          <c:y val="4.6393814370984977E-2"/>
          <c:w val="0.74430796730795157"/>
          <c:h val="0.88421923244274492"/>
        </c:manualLayout>
      </c:layout>
      <c:lineChart>
        <c:grouping val="standard"/>
        <c:varyColors val="0"/>
        <c:ser>
          <c:idx val="0"/>
          <c:order val="0"/>
          <c:tx>
            <c:strRef>
              <c:f>'Foglio 19'!$C$6</c:f>
              <c:strCache>
                <c:ptCount val="1"/>
                <c:pt idx="0">
                  <c:v>Ricorsi pervenuti</c:v>
                </c:pt>
              </c:strCache>
            </c:strRef>
          </c:tx>
          <c:marker>
            <c:symbol val="diamond"/>
            <c:size val="5"/>
          </c:marker>
          <c:dLbls>
            <c:dLbl>
              <c:idx val="0"/>
              <c:layout>
                <c:manualLayout>
                  <c:x val="-1.6103053455924483E-3"/>
                  <c:y val="1.6604397995130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65-4792-8CA9-1204C8BC69AF}"/>
                </c:ext>
              </c:extLst>
            </c:dLbl>
            <c:dLbl>
              <c:idx val="1"/>
              <c:layout>
                <c:manualLayout>
                  <c:x val="0"/>
                  <c:y val="1.3283518396104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65-4792-8CA9-1204C8BC69AF}"/>
                </c:ext>
              </c:extLst>
            </c:dLbl>
            <c:dLbl>
              <c:idx val="2"/>
              <c:layout>
                <c:manualLayout>
                  <c:x val="-1.6103053455923941E-3"/>
                  <c:y val="1.9925277594156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65-4792-8CA9-1204C8BC69AF}"/>
                </c:ext>
              </c:extLst>
            </c:dLbl>
            <c:dLbl>
              <c:idx val="3"/>
              <c:layout>
                <c:manualLayout>
                  <c:x val="-3.3816412257441419E-2"/>
                  <c:y val="4.3171434787338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65-4792-8CA9-1204C8BC69AF}"/>
                </c:ext>
              </c:extLst>
            </c:dLbl>
            <c:dLbl>
              <c:idx val="4"/>
              <c:layout>
                <c:manualLayout>
                  <c:x val="0"/>
                  <c:y val="2.3658636480127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8-43B2-8914-2F5398AED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'Foglio 19'!$D$5:$H$5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'Foglio 19'!$D$6:$H$6</c:f>
              <c:numCache>
                <c:formatCode>#,##0</c:formatCode>
                <c:ptCount val="5"/>
                <c:pt idx="0">
                  <c:v>60627</c:v>
                </c:pt>
                <c:pt idx="1">
                  <c:v>61632</c:v>
                </c:pt>
                <c:pt idx="2">
                  <c:v>52212</c:v>
                </c:pt>
                <c:pt idx="3">
                  <c:v>58909</c:v>
                </c:pt>
                <c:pt idx="4">
                  <c:v>61522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65-4792-8CA9-1204C8BC69AF}"/>
            </c:ext>
          </c:extLst>
        </c:ser>
        <c:ser>
          <c:idx val="1"/>
          <c:order val="1"/>
          <c:tx>
            <c:strRef>
              <c:f>'Foglio 19'!$C$7</c:f>
              <c:strCache>
                <c:ptCount val="1"/>
                <c:pt idx="0">
                  <c:v>Ricorsi definiti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0"/>
                  <c:y val="-2.9887916391234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65-4792-8CA9-1204C8BC69AF}"/>
                </c:ext>
              </c:extLst>
            </c:dLbl>
            <c:dLbl>
              <c:idx val="1"/>
              <c:layout>
                <c:manualLayout>
                  <c:x val="0"/>
                  <c:y val="-1.9925277594156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65-4792-8CA9-1204C8BC69AF}"/>
                </c:ext>
              </c:extLst>
            </c:dLbl>
            <c:dLbl>
              <c:idx val="2"/>
              <c:layout>
                <c:manualLayout>
                  <c:x val="5.9043847258833614E-17"/>
                  <c:y val="-2.6567036792208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65-4792-8CA9-1204C8BC69AF}"/>
                </c:ext>
              </c:extLst>
            </c:dLbl>
            <c:dLbl>
              <c:idx val="3"/>
              <c:layout>
                <c:manualLayout>
                  <c:x val="-1.6103053455924483E-3"/>
                  <c:y val="-3.320879599026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65-4792-8CA9-1204C8BC69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'Foglio 19'!$D$5:$H$5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'Foglio 19'!$D$7:$H$7</c:f>
              <c:numCache>
                <c:formatCode>#,##0</c:formatCode>
                <c:ptCount val="5"/>
                <c:pt idx="0">
                  <c:v>79175</c:v>
                </c:pt>
                <c:pt idx="1">
                  <c:v>78835</c:v>
                </c:pt>
                <c:pt idx="2">
                  <c:v>69162</c:v>
                </c:pt>
                <c:pt idx="3">
                  <c:v>71738</c:v>
                </c:pt>
                <c:pt idx="4">
                  <c:v>83635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365-4792-8CA9-1204C8BC69AF}"/>
            </c:ext>
          </c:extLst>
        </c:ser>
        <c:ser>
          <c:idx val="2"/>
          <c:order val="2"/>
          <c:tx>
            <c:strRef>
              <c:f>'Foglio 19'!$C$8</c:f>
              <c:strCache>
                <c:ptCount val="1"/>
                <c:pt idx="0">
                  <c:v>Ricorsi pendenti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9.661832073554754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65-4792-8CA9-1204C8BC69AF}"/>
                </c:ext>
              </c:extLst>
            </c:dLbl>
            <c:dLbl>
              <c:idx val="1"/>
              <c:layout>
                <c:manualLayout>
                  <c:x val="-4.8309160367773453E-3"/>
                  <c:y val="-1.9925277594156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65-4792-8CA9-1204C8BC69AF}"/>
                </c:ext>
              </c:extLst>
            </c:dLbl>
            <c:dLbl>
              <c:idx val="2"/>
              <c:layout>
                <c:manualLayout>
                  <c:x val="-9.6618320735546766E-3"/>
                  <c:y val="-2.324615719318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65-4792-8CA9-1204C8BC69AF}"/>
                </c:ext>
              </c:extLst>
            </c:dLbl>
            <c:dLbl>
              <c:idx val="3"/>
              <c:layout>
                <c:manualLayout>
                  <c:x val="0"/>
                  <c:y val="-1.3283518396104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365-4792-8CA9-1204C8BC69AF}"/>
                </c:ext>
              </c:extLst>
            </c:dLbl>
            <c:dLbl>
              <c:idx val="4"/>
              <c:layout>
                <c:manualLayout>
                  <c:x val="0"/>
                  <c:y val="-2.0278831268680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28-43B2-8914-2F5398AED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'Foglio 19'!$D$5:$H$5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'Foglio 19'!$D$8:$H$8</c:f>
              <c:numCache>
                <c:formatCode>#,##0</c:formatCode>
                <c:ptCount val="5"/>
                <c:pt idx="0">
                  <c:v>191409</c:v>
                </c:pt>
                <c:pt idx="1">
                  <c:v>173968</c:v>
                </c:pt>
                <c:pt idx="2">
                  <c:v>158147</c:v>
                </c:pt>
                <c:pt idx="3">
                  <c:v>145962</c:v>
                </c:pt>
                <c:pt idx="4">
                  <c:v>125349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365-4792-8CA9-1204C8BC6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39040"/>
        <c:axId val="84861312"/>
      </c:lineChart>
      <c:catAx>
        <c:axId val="848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861312"/>
        <c:crosses val="autoZero"/>
        <c:auto val="1"/>
        <c:lblAlgn val="ctr"/>
        <c:lblOffset val="100"/>
        <c:noMultiLvlLbl val="0"/>
      </c:catAx>
      <c:valAx>
        <c:axId val="848613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4839040"/>
        <c:crosses val="autoZero"/>
        <c:crossBetween val="between"/>
      </c:valAx>
      <c:spPr>
        <a:gradFill>
          <a:gsLst>
            <a:gs pos="0">
              <a:srgbClr val="8488C4">
                <a:alpha val="75000"/>
              </a:srgbClr>
            </a:gs>
            <a:gs pos="53000">
              <a:srgbClr val="D4DEFF"/>
            </a:gs>
            <a:gs pos="100000">
              <a:srgbClr val="D4DEFF"/>
            </a:gs>
            <a:gs pos="100000">
              <a:srgbClr val="96AB94"/>
            </a:gs>
          </a:gsLst>
          <a:lin ang="5400000" scaled="0"/>
        </a:gradFill>
        <a:scene3d>
          <a:camera prst="orthographicFront"/>
          <a:lightRig rig="threePt" dir="t"/>
        </a:scene3d>
        <a:sp3d>
          <a:bevelT/>
        </a:sp3d>
      </c:spPr>
    </c:plotArea>
    <c:legend>
      <c:legendPos val="r"/>
      <c:layout>
        <c:manualLayout>
          <c:xMode val="edge"/>
          <c:yMode val="edge"/>
          <c:x val="0.83766022336375201"/>
          <c:y val="0.4031703502485392"/>
          <c:w val="0.15182733569460741"/>
          <c:h val="0.26862554067531125"/>
        </c:manualLayout>
      </c:layout>
      <c:overlay val="0"/>
    </c:legend>
    <c:plotVisOnly val="1"/>
    <c:dispBlanksAs val="gap"/>
    <c:showDLblsOverMax val="0"/>
  </c:chart>
  <c:spPr>
    <a:gradFill>
      <a:gsLst>
        <a:gs pos="0">
          <a:srgbClr val="8488C4">
            <a:alpha val="75000"/>
          </a:srgbClr>
        </a:gs>
        <a:gs pos="53000">
          <a:srgbClr val="D4DEFF"/>
        </a:gs>
        <a:gs pos="98000">
          <a:srgbClr val="D4DEFF"/>
        </a:gs>
        <a:gs pos="100000">
          <a:srgbClr val="96AB94"/>
        </a:gs>
      </a:gsLst>
      <a:lin ang="5400000" scaled="0"/>
    </a:gradFill>
    <a:scene3d>
      <a:camera prst="orthographicFront"/>
      <a:lightRig rig="threePt" dir="t"/>
    </a:scene3d>
    <a:sp3d>
      <a:bevelT/>
    </a:sp3d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Depositi per macromaterie- Anno 2022</a:t>
            </a:r>
          </a:p>
        </c:rich>
      </c:tx>
      <c:layout>
        <c:manualLayout>
          <c:xMode val="edge"/>
          <c:yMode val="edge"/>
          <c:x val="0.20519539224263642"/>
          <c:y val="4.72440944881889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Foglio21!$B$12:$B$33</c:f>
              <c:strCache>
                <c:ptCount val="22"/>
                <c:pt idx="0">
                  <c:v>Altro</c:v>
                </c:pt>
                <c:pt idx="1">
                  <c:v>Edilizia</c:v>
                </c:pt>
                <c:pt idx="2">
                  <c:v>Esecuz. Giudicato</c:v>
                </c:pt>
                <c:pt idx="3">
                  <c:v>Militari</c:v>
                </c:pt>
                <c:pt idx="4">
                  <c:v>Stranieri</c:v>
                </c:pt>
                <c:pt idx="5">
                  <c:v>Concorsi</c:v>
                </c:pt>
                <c:pt idx="6">
                  <c:v>Appalti</c:v>
                </c:pt>
                <c:pt idx="7">
                  <c:v>Sanità Pubblica</c:v>
                </c:pt>
                <c:pt idx="8">
                  <c:v>Accesso ai documenti</c:v>
                </c:pt>
                <c:pt idx="9">
                  <c:v>Autorità Indipendenti</c:v>
                </c:pt>
                <c:pt idx="10">
                  <c:v>Università</c:v>
                </c:pt>
                <c:pt idx="11">
                  <c:v>Insegnanti</c:v>
                </c:pt>
                <c:pt idx="12">
                  <c:v>Demanio e Patrimonio</c:v>
                </c:pt>
                <c:pt idx="13">
                  <c:v>Istruzione</c:v>
                </c:pt>
                <c:pt idx="14">
                  <c:v>Comuni e Province</c:v>
                </c:pt>
                <c:pt idx="15">
                  <c:v>Autorizzaz. e conc.</c:v>
                </c:pt>
                <c:pt idx="16">
                  <c:v>Pubblico Impiego</c:v>
                </c:pt>
                <c:pt idx="17">
                  <c:v>Sicurezza Pubblica</c:v>
                </c:pt>
                <c:pt idx="18">
                  <c:v>Urbanistica</c:v>
                </c:pt>
                <c:pt idx="19">
                  <c:v>Servizi pubblici</c:v>
                </c:pt>
                <c:pt idx="20">
                  <c:v>Professioni e Mestieri</c:v>
                </c:pt>
                <c:pt idx="21">
                  <c:v>Interdittive Antimafia</c:v>
                </c:pt>
              </c:strCache>
            </c:strRef>
          </c:cat>
          <c:val>
            <c:numRef>
              <c:f>Foglio21!$C$12:$C$33</c:f>
              <c:numCache>
                <c:formatCode>0.0</c:formatCode>
                <c:ptCount val="22"/>
                <c:pt idx="0">
                  <c:v>26.045658240969622</c:v>
                </c:pt>
                <c:pt idx="1">
                  <c:v>11.137867793636872</c:v>
                </c:pt>
                <c:pt idx="2">
                  <c:v>8.6</c:v>
                </c:pt>
                <c:pt idx="3">
                  <c:v>6.731520612391356</c:v>
                </c:pt>
                <c:pt idx="4">
                  <c:v>6.2275735587273742</c:v>
                </c:pt>
                <c:pt idx="5">
                  <c:v>5.5960449724902324</c:v>
                </c:pt>
                <c:pt idx="6">
                  <c:v>4.9150785423809911</c:v>
                </c:pt>
                <c:pt idx="7">
                  <c:v>4.6280200940913803</c:v>
                </c:pt>
                <c:pt idx="8">
                  <c:v>3.1688063152858623</c:v>
                </c:pt>
                <c:pt idx="9">
                  <c:v>2.9264014033968584</c:v>
                </c:pt>
                <c:pt idx="10">
                  <c:v>2.4288334263615341</c:v>
                </c:pt>
                <c:pt idx="11">
                  <c:v>2.3475001993461446</c:v>
                </c:pt>
                <c:pt idx="12">
                  <c:v>2.2999999999999998</c:v>
                </c:pt>
                <c:pt idx="13">
                  <c:v>1.8850171437684395</c:v>
                </c:pt>
                <c:pt idx="14">
                  <c:v>1.8850171437684395</c:v>
                </c:pt>
                <c:pt idx="15">
                  <c:v>1.8483374531536563</c:v>
                </c:pt>
                <c:pt idx="16">
                  <c:v>1.6665337692369029</c:v>
                </c:pt>
                <c:pt idx="17">
                  <c:v>1.4751614703771629</c:v>
                </c:pt>
                <c:pt idx="18">
                  <c:v>1.3906387050474442</c:v>
                </c:pt>
                <c:pt idx="19">
                  <c:v>1.1896977912447173</c:v>
                </c:pt>
                <c:pt idx="20">
                  <c:v>0.96483534008452265</c:v>
                </c:pt>
                <c:pt idx="21">
                  <c:v>0.77824734869627621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8-413F-94F4-932295181D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4951424"/>
        <c:axId val="84952960"/>
      </c:barChart>
      <c:catAx>
        <c:axId val="84951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4952960"/>
        <c:crosses val="autoZero"/>
        <c:auto val="1"/>
        <c:lblAlgn val="ctr"/>
        <c:lblOffset val="100"/>
        <c:noMultiLvlLbl val="0"/>
      </c:catAx>
      <c:valAx>
        <c:axId val="84952960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8495142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'Foglio 1'!$E$4</c:f>
              <c:strCache>
                <c:ptCount val="1"/>
                <c:pt idx="0">
                  <c:v>Ricorsi definiti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'Foglio 1'!$E$5:$I$5</c:f>
              <c:strCache>
                <c:ptCount val="5"/>
                <c:pt idx="0">
                  <c:v>con sentenza</c:v>
                </c:pt>
                <c:pt idx="1">
                  <c:v>con sent. breve</c:v>
                </c:pt>
                <c:pt idx="2">
                  <c:v>con decreto decisorio</c:v>
                </c:pt>
                <c:pt idx="3">
                  <c:v>con ord. cautelare</c:v>
                </c:pt>
                <c:pt idx="4">
                  <c:v>con altri provv.ti</c:v>
                </c:pt>
              </c:strCache>
            </c:strRef>
          </c:cat>
          <c:val>
            <c:numRef>
              <c:f>'Foglio 1'!$E$13:$I$13</c:f>
              <c:numCache>
                <c:formatCode>#,##0</c:formatCode>
                <c:ptCount val="5"/>
                <c:pt idx="0">
                  <c:v>9923</c:v>
                </c:pt>
                <c:pt idx="1">
                  <c:v>281</c:v>
                </c:pt>
                <c:pt idx="2">
                  <c:v>1330</c:v>
                </c:pt>
                <c:pt idx="3">
                  <c:v>2759</c:v>
                </c:pt>
                <c:pt idx="4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9-45BC-B89C-491B2407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1000">
              <a:schemeClr val="accent1">
                <a:tint val="44500"/>
                <a:satMod val="160000"/>
              </a:schemeClr>
            </a:gs>
            <a:gs pos="34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>
          <a:glow rad="63500">
            <a:schemeClr val="accent1">
              <a:satMod val="175000"/>
              <a:alpha val="40000"/>
            </a:schemeClr>
          </a:glow>
        </a:effectLst>
      </c:spPr>
      <c:txPr>
        <a:bodyPr/>
        <a:lstStyle/>
        <a:p>
          <a:pPr>
            <a:defRPr i="1"/>
          </a:pPr>
          <a:endParaRPr lang="it-IT"/>
        </a:p>
      </c:txPr>
    </c:legend>
    <c:plotVisOnly val="1"/>
    <c:dispBlanksAs val="zero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1000">
          <a:schemeClr val="accent1">
            <a:tint val="44500"/>
            <a:satMod val="160000"/>
          </a:schemeClr>
        </a:gs>
        <a:gs pos="34000">
          <a:schemeClr val="accent1">
            <a:tint val="23500"/>
            <a:satMod val="160000"/>
          </a:schemeClr>
        </a:gs>
      </a:gsLst>
      <a:lin ang="5400000" scaled="0"/>
    </a:gradFill>
    <a:effectLst>
      <a:outerShdw blurRad="50800" dist="38100" dir="2700000" algn="tl" rotWithShape="0">
        <a:schemeClr val="tx2">
          <a:lumMod val="40000"/>
          <a:lumOff val="60000"/>
          <a:alpha val="4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7166237397895354"/>
          <c:h val="0.806211023622047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'Foglio 2'!$B$6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8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CA-4AEA-A5FE-AB4D4887F4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2'!$B$7</c:f>
              <c:numCache>
                <c:formatCode>#,##0</c:formatCode>
                <c:ptCount val="1"/>
                <c:pt idx="0">
                  <c:v>10659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CA-4AEA-A5FE-AB4D4887F472}"/>
            </c:ext>
          </c:extLst>
        </c:ser>
        <c:ser>
          <c:idx val="1"/>
          <c:order val="1"/>
          <c:tx>
            <c:strRef>
              <c:f>'Foglio 2'!$C$6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CA-4AEA-A5FE-AB4D4887F4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2'!$C$7</c:f>
              <c:numCache>
                <c:formatCode>#,##0</c:formatCode>
                <c:ptCount val="1"/>
                <c:pt idx="0">
                  <c:v>10758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CA-4AEA-A5FE-AB4D4887F472}"/>
            </c:ext>
          </c:extLst>
        </c:ser>
        <c:ser>
          <c:idx val="2"/>
          <c:order val="2"/>
          <c:tx>
            <c:strRef>
              <c:f>'Foglio 2'!$D$6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CA-4AEA-A5FE-AB4D4887F4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2'!$D$7</c:f>
              <c:numCache>
                <c:formatCode>#,##0</c:formatCode>
                <c:ptCount val="1"/>
                <c:pt idx="0">
                  <c:v>10163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CA-4AEA-A5FE-AB4D4887F472}"/>
            </c:ext>
          </c:extLst>
        </c:ser>
        <c:ser>
          <c:idx val="3"/>
          <c:order val="3"/>
          <c:tx>
            <c:strRef>
              <c:f>'Foglio 2'!$E$6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CA-4AEA-A5FE-AB4D4887F4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2'!$E$7</c:f>
              <c:numCache>
                <c:formatCode>#,##0</c:formatCode>
                <c:ptCount val="1"/>
                <c:pt idx="0">
                  <c:v>10797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CA-4AEA-A5FE-AB4D4887F472}"/>
            </c:ext>
          </c:extLst>
        </c:ser>
        <c:ser>
          <c:idx val="4"/>
          <c:order val="4"/>
          <c:tx>
            <c:strRef>
              <c:f>'Foglio 2'!$F$6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867113344500321E-2"/>
                  <c:y val="7.5283692070335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CA-4AEA-A5FE-AB4D4887F4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2'!$F$7</c:f>
              <c:numCache>
                <c:formatCode>#,##0</c:formatCode>
                <c:ptCount val="1"/>
                <c:pt idx="0">
                  <c:v>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CA-4AEA-A5FE-AB4D4887F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723200"/>
        <c:axId val="82724736"/>
        <c:axId val="0"/>
      </c:bar3DChart>
      <c:catAx>
        <c:axId val="82723200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2724736"/>
        <c:crosses val="autoZero"/>
        <c:auto val="1"/>
        <c:lblAlgn val="ctr"/>
        <c:lblOffset val="100"/>
        <c:noMultiLvlLbl val="0"/>
      </c:catAx>
      <c:valAx>
        <c:axId val="827247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2723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610562464740048"/>
          <c:y val="0.37136812994321988"/>
          <c:w val="0.11959359285696766"/>
          <c:h val="0.25726374011357606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8728862595879223"/>
          <c:h val="0.806211023622047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'Foglio 3'!$B$6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8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1B-456E-8DCF-E707C7A09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3'!$B$7</c:f>
              <c:numCache>
                <c:formatCode>#,##0</c:formatCode>
                <c:ptCount val="1"/>
                <c:pt idx="0">
                  <c:v>11055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B-456E-8DCF-E707C7A0922E}"/>
            </c:ext>
          </c:extLst>
        </c:ser>
        <c:ser>
          <c:idx val="1"/>
          <c:order val="1"/>
          <c:tx>
            <c:strRef>
              <c:f>'Foglio 3'!$C$6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1B-456E-8DCF-E707C7A09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3'!$C$7</c:f>
              <c:numCache>
                <c:formatCode>#,##0</c:formatCode>
                <c:ptCount val="1"/>
                <c:pt idx="0">
                  <c:v>12151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1B-456E-8DCF-E707C7A0922E}"/>
            </c:ext>
          </c:extLst>
        </c:ser>
        <c:ser>
          <c:idx val="2"/>
          <c:order val="2"/>
          <c:tx>
            <c:strRef>
              <c:f>'Foglio 3'!$D$6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1B-456E-8DCF-E707C7A09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3'!$D$7</c:f>
              <c:numCache>
                <c:formatCode>#,##0</c:formatCode>
                <c:ptCount val="1"/>
                <c:pt idx="0">
                  <c:v>11811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1B-456E-8DCF-E707C7A0922E}"/>
            </c:ext>
          </c:extLst>
        </c:ser>
        <c:ser>
          <c:idx val="3"/>
          <c:order val="3"/>
          <c:tx>
            <c:strRef>
              <c:f>'Foglio 3'!$E$6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1B-456E-8DCF-E707C7A09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3'!$E$7</c:f>
              <c:numCache>
                <c:formatCode>#,##0</c:formatCode>
                <c:ptCount val="1"/>
                <c:pt idx="0">
                  <c:v>11789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1B-456E-8DCF-E707C7A0922E}"/>
            </c:ext>
          </c:extLst>
        </c:ser>
        <c:ser>
          <c:idx val="4"/>
          <c:order val="4"/>
          <c:tx>
            <c:strRef>
              <c:f>'Foglio 3'!$F$6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653864050126286E-2"/>
                  <c:y val="1.2547282011722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1B-456E-8DCF-E707C7A09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3'!$F$7</c:f>
              <c:numCache>
                <c:formatCode>#,##0</c:formatCode>
                <c:ptCount val="1"/>
                <c:pt idx="0">
                  <c:v>14718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1B-456E-8DCF-E707C7A09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3074048"/>
        <c:axId val="83092224"/>
        <c:axId val="0"/>
      </c:bar3DChart>
      <c:catAx>
        <c:axId val="83074048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3092224"/>
        <c:crosses val="autoZero"/>
        <c:auto val="1"/>
        <c:lblAlgn val="ctr"/>
        <c:lblOffset val="100"/>
        <c:noMultiLvlLbl val="0"/>
      </c:catAx>
      <c:valAx>
        <c:axId val="830922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3074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1505607253669"/>
          <c:y val="0.37136812994321988"/>
          <c:w val="0.11368494392746362"/>
          <c:h val="0.25726374011357606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0.11022945995386962"/>
          <c:y val="0.13800559930008738"/>
          <c:w val="0.76991708422811977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4'!$B$6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92-4EAC-B4FF-9F22E06EE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4'!$B$7</c:f>
              <c:numCache>
                <c:formatCode>#,##0</c:formatCode>
                <c:ptCount val="1"/>
                <c:pt idx="0">
                  <c:v>25513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92-4EAC-B4FF-9F22E06EEE38}"/>
            </c:ext>
          </c:extLst>
        </c:ser>
        <c:ser>
          <c:idx val="0"/>
          <c:order val="1"/>
          <c:tx>
            <c:strRef>
              <c:f>'Foglio 4'!$C$6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8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92-4EAC-B4FF-9F22E06EE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4'!$C$7</c:f>
              <c:numCache>
                <c:formatCode>#,##0</c:formatCode>
                <c:ptCount val="1"/>
                <c:pt idx="0">
                  <c:v>24010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92-4EAC-B4FF-9F22E06EEE38}"/>
            </c:ext>
          </c:extLst>
        </c:ser>
        <c:ser>
          <c:idx val="1"/>
          <c:order val="2"/>
          <c:tx>
            <c:strRef>
              <c:f>'Foglio 4'!$D$6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92-4EAC-B4FF-9F22E06EE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4'!$D$7</c:f>
              <c:numCache>
                <c:formatCode>#,##0</c:formatCode>
                <c:ptCount val="1"/>
                <c:pt idx="0">
                  <c:v>22696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92-4EAC-B4FF-9F22E06EEE38}"/>
            </c:ext>
          </c:extLst>
        </c:ser>
        <c:ser>
          <c:idx val="2"/>
          <c:order val="3"/>
          <c:tx>
            <c:strRef>
              <c:f>'Foglio 4'!$E$6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92-4EAC-B4FF-9F22E06EE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4'!$E$7</c:f>
              <c:numCache>
                <c:formatCode>#,##0</c:formatCode>
                <c:ptCount val="1"/>
                <c:pt idx="0">
                  <c:v>21766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92-4EAC-B4FF-9F22E06EEE38}"/>
            </c:ext>
          </c:extLst>
        </c:ser>
        <c:ser>
          <c:idx val="3"/>
          <c:order val="4"/>
          <c:tx>
            <c:strRef>
              <c:f>'Foglio 4'!$F$6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2.8002863278453846E-2"/>
                  <c:y val="-1.1387548206301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92-4EAC-B4FF-9F22E06EE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4'!$F$7</c:f>
              <c:numCache>
                <c:formatCode>#,##0</c:formatCode>
                <c:ptCount val="1"/>
                <c:pt idx="0">
                  <c:v>17057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92-4EAC-B4FF-9F22E06EE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3105664"/>
        <c:axId val="83107200"/>
        <c:axId val="0"/>
      </c:bar3DChart>
      <c:catAx>
        <c:axId val="83105664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3107200"/>
        <c:crosses val="autoZero"/>
        <c:auto val="1"/>
        <c:lblAlgn val="ctr"/>
        <c:lblOffset val="100"/>
        <c:noMultiLvlLbl val="0"/>
      </c:catAx>
      <c:valAx>
        <c:axId val="831072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310566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1879026485338"/>
          <c:y val="0.36885867354088048"/>
          <c:w val="0.11067227392030562"/>
          <c:h val="0.25726374011357606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Tempo medio giudizio cautelare</a:t>
            </a:r>
          </a:p>
          <a:p>
            <a:pPr>
              <a:defRPr sz="1750"/>
            </a:pPr>
            <a:r>
              <a:rPr lang="en-US" sz="1600"/>
              <a:t>Anni 2018 -2022</a:t>
            </a:r>
          </a:p>
          <a:p>
            <a:pPr>
              <a:defRPr sz="1750"/>
            </a:pPr>
            <a:endParaRPr lang="en-US" sz="1600"/>
          </a:p>
          <a:p>
            <a:pPr>
              <a:defRPr sz="1750"/>
            </a:pPr>
            <a:endParaRPr lang="en-US" sz="1750"/>
          </a:p>
        </c:rich>
      </c:tx>
      <c:layout>
        <c:manualLayout>
          <c:xMode val="edge"/>
          <c:yMode val="edge"/>
          <c:x val="0.26286123388819549"/>
          <c:y val="3.5460992907801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3839300064345874E-2"/>
          <c:y val="0.22305555555555537"/>
          <c:w val="0.93604181272183551"/>
          <c:h val="0.5358639545056868"/>
        </c:manualLayout>
      </c:layout>
      <c:lineChart>
        <c:grouping val="standard"/>
        <c:varyColors val="0"/>
        <c:ser>
          <c:idx val="1"/>
          <c:order val="1"/>
          <c:tx>
            <c:strRef>
              <c:f>'Foglio 7'!$C$7</c:f>
              <c:strCache>
                <c:ptCount val="1"/>
                <c:pt idx="0">
                  <c:v>CDS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7'!$D$6:$H$6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'Foglio 7'!$D$7:$H$7</c:f>
              <c:numCache>
                <c:formatCode>0</c:formatCode>
                <c:ptCount val="5"/>
                <c:pt idx="0">
                  <c:v>37</c:v>
                </c:pt>
                <c:pt idx="1">
                  <c:v>41</c:v>
                </c:pt>
                <c:pt idx="2">
                  <c:v>57</c:v>
                </c:pt>
                <c:pt idx="3">
                  <c:v>45</c:v>
                </c:pt>
                <c:pt idx="4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9-4CEB-86FA-20AA86DC77BF}"/>
            </c:ext>
          </c:extLst>
        </c:ser>
        <c:ser>
          <c:idx val="2"/>
          <c:order val="2"/>
          <c:tx>
            <c:strRef>
              <c:f>'Foglio 7'!$C$8</c:f>
              <c:strCache>
                <c:ptCount val="1"/>
                <c:pt idx="0">
                  <c:v>CGARS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7'!$D$6:$H$6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'Foglio 7'!$D$8:$H$8</c:f>
              <c:numCache>
                <c:formatCode>0</c:formatCode>
                <c:ptCount val="5"/>
                <c:pt idx="0">
                  <c:v>32</c:v>
                </c:pt>
                <c:pt idx="1">
                  <c:v>37</c:v>
                </c:pt>
                <c:pt idx="2">
                  <c:v>41</c:v>
                </c:pt>
                <c:pt idx="3">
                  <c:v>33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9-4CEB-86FA-20AA86DC77BF}"/>
            </c:ext>
          </c:extLst>
        </c:ser>
        <c:ser>
          <c:idx val="3"/>
          <c:order val="3"/>
          <c:tx>
            <c:strRef>
              <c:f>'Foglio 7'!$C$9</c:f>
              <c:strCache>
                <c:ptCount val="1"/>
                <c:pt idx="0">
                  <c:v>TT.AA.RR.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dLbl>
              <c:idx val="3"/>
              <c:layout>
                <c:manualLayout>
                  <c:x val="-4.9099194684168394E-2"/>
                  <c:y val="7.09219858156029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82-4920-8CC5-A74852764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7'!$D$6:$H$6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'Foglio 7'!$D$9:$H$9</c:f>
              <c:numCache>
                <c:formatCode>0</c:formatCode>
                <c:ptCount val="5"/>
                <c:pt idx="0">
                  <c:v>41</c:v>
                </c:pt>
                <c:pt idx="1">
                  <c:v>48.307152875175312</c:v>
                </c:pt>
                <c:pt idx="2">
                  <c:v>40</c:v>
                </c:pt>
                <c:pt idx="3">
                  <c:v>36</c:v>
                </c:pt>
                <c:pt idx="4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A9-4CEB-86FA-20AA86DC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3522304"/>
        <c:axId val="835238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'Foglio 7'!$C$6</c15:sqref>
                        </c15:formulaRef>
                      </c:ext>
                    </c:extLst>
                    <c:strCache>
                      <c:ptCount val="1"/>
                      <c:pt idx="0">
                        <c:v>Sede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17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'Foglio 7'!$D$6:$H$6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'Foglio 7'!$D$6:$H$6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9DA9-4CEB-86FA-20AA86DC77BF}"/>
                  </c:ext>
                </c:extLst>
              </c15:ser>
            </c15:filteredLineSeries>
          </c:ext>
        </c:extLst>
      </c:lineChart>
      <c:catAx>
        <c:axId val="8352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3523840"/>
        <c:crosses val="autoZero"/>
        <c:auto val="1"/>
        <c:lblAlgn val="ctr"/>
        <c:lblOffset val="100"/>
        <c:noMultiLvlLbl val="0"/>
      </c:catAx>
      <c:valAx>
        <c:axId val="83523840"/>
        <c:scaling>
          <c:orientation val="minMax"/>
          <c:max val="57"/>
          <c:min val="31"/>
        </c:scaling>
        <c:delete val="1"/>
        <c:axPos val="l"/>
        <c:numFmt formatCode="0" sourceLinked="1"/>
        <c:majorTickMark val="out"/>
        <c:minorTickMark val="none"/>
        <c:tickLblPos val="none"/>
        <c:crossAx val="8352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  Tempo medio giudizio cautelare in materia di appalti -  Anni 2018-2022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0400114504738862"/>
          <c:y val="1.1130839579259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2.6474122540128656E-2"/>
          <c:y val="0.21825919560828391"/>
          <c:w val="0.94705175491974281"/>
          <c:h val="0.54050173796974688"/>
        </c:manualLayout>
      </c:layout>
      <c:lineChart>
        <c:grouping val="standard"/>
        <c:varyColors val="0"/>
        <c:ser>
          <c:idx val="1"/>
          <c:order val="1"/>
          <c:tx>
            <c:strRef>
              <c:f>'Foglio 7'!$L$7</c:f>
              <c:strCache>
                <c:ptCount val="1"/>
                <c:pt idx="0">
                  <c:v>CDS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7'!$M$6:$Q$6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'Foglio 7'!$M$7:$Q$7</c:f>
              <c:numCache>
                <c:formatCode>0</c:formatCode>
                <c:ptCount val="5"/>
                <c:pt idx="0">
                  <c:v>36</c:v>
                </c:pt>
                <c:pt idx="1">
                  <c:v>37</c:v>
                </c:pt>
                <c:pt idx="2">
                  <c:v>43</c:v>
                </c:pt>
                <c:pt idx="3">
                  <c:v>47</c:v>
                </c:pt>
                <c:pt idx="4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D-4D46-B47D-A492DFA5999C}"/>
            </c:ext>
          </c:extLst>
        </c:ser>
        <c:ser>
          <c:idx val="2"/>
          <c:order val="2"/>
          <c:tx>
            <c:strRef>
              <c:f>'Foglio 7'!$L$8</c:f>
              <c:strCache>
                <c:ptCount val="1"/>
                <c:pt idx="0">
                  <c:v>CGARS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7'!$M$6:$Q$6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'Foglio 7'!$M$8:$Q$8</c:f>
              <c:numCache>
                <c:formatCode>0</c:formatCode>
                <c:ptCount val="5"/>
                <c:pt idx="0">
                  <c:v>30</c:v>
                </c:pt>
                <c:pt idx="1">
                  <c:v>24</c:v>
                </c:pt>
                <c:pt idx="2">
                  <c:v>28</c:v>
                </c:pt>
                <c:pt idx="3">
                  <c:v>17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D-4D46-B47D-A492DFA5999C}"/>
            </c:ext>
          </c:extLst>
        </c:ser>
        <c:ser>
          <c:idx val="3"/>
          <c:order val="3"/>
          <c:tx>
            <c:strRef>
              <c:f>'Foglio 7'!$L$9</c:f>
              <c:strCache>
                <c:ptCount val="1"/>
                <c:pt idx="0">
                  <c:v>TT.AA.RR.</c:v>
                </c:pt>
              </c:strCache>
            </c:strRef>
          </c:tx>
          <c:spPr>
            <a:ln w="317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7'!$M$6:$Q$6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'Foglio 7'!$M$9:$Q$9</c:f>
              <c:numCache>
                <c:formatCode>0</c:formatCode>
                <c:ptCount val="5"/>
                <c:pt idx="0">
                  <c:v>32</c:v>
                </c:pt>
                <c:pt idx="1">
                  <c:v>30</c:v>
                </c:pt>
                <c:pt idx="2">
                  <c:v>30</c:v>
                </c:pt>
                <c:pt idx="3">
                  <c:v>24</c:v>
                </c:pt>
                <c:pt idx="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3D-4D46-B47D-A492DFA599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3580800"/>
        <c:axId val="835823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'Foglio 7'!$L$6</c15:sqref>
                        </c15:formulaRef>
                      </c:ext>
                    </c:extLst>
                    <c:strCache>
                      <c:ptCount val="1"/>
                      <c:pt idx="0">
                        <c:v>SEDE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17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'Foglio 7'!$M$6:$Q$6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'Foglio 7'!$M$6:$Q$6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E3D-4D46-B47D-A492DFA5999C}"/>
                  </c:ext>
                </c:extLst>
              </c15:ser>
            </c15:filteredLineSeries>
          </c:ext>
        </c:extLst>
      </c:lineChart>
      <c:catAx>
        <c:axId val="8358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3582336"/>
        <c:crosses val="autoZero"/>
        <c:auto val="1"/>
        <c:lblAlgn val="ctr"/>
        <c:lblOffset val="100"/>
        <c:noMultiLvlLbl val="0"/>
      </c:catAx>
      <c:valAx>
        <c:axId val="83582336"/>
        <c:scaling>
          <c:orientation val="minMax"/>
          <c:max val="47"/>
          <c:min val="15"/>
        </c:scaling>
        <c:delete val="1"/>
        <c:axPos val="l"/>
        <c:numFmt formatCode="0" sourceLinked="1"/>
        <c:majorTickMark val="out"/>
        <c:minorTickMark val="none"/>
        <c:tickLblPos val="none"/>
        <c:crossAx val="8358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9.353557121149611E-2"/>
          <c:y val="7.6058811232666709E-2"/>
          <c:w val="0.8302354310974287"/>
          <c:h val="0.80621102362204722"/>
        </c:manualLayout>
      </c:layout>
      <c:bar3DChart>
        <c:barDir val="col"/>
        <c:grouping val="standard"/>
        <c:varyColors val="0"/>
        <c:ser>
          <c:idx val="1"/>
          <c:order val="0"/>
          <c:tx>
            <c:v>Affari pervenuti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9C-44BF-9E21-D0E04042CD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8'!$D$8</c:f>
              <c:numCache>
                <c:formatCode>#,##0</c:formatCode>
                <c:ptCount val="1"/>
                <c:pt idx="0">
                  <c:v>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C-44BF-9E21-D0E04042CD03}"/>
            </c:ext>
          </c:extLst>
        </c:ser>
        <c:ser>
          <c:idx val="2"/>
          <c:order val="1"/>
          <c:tx>
            <c:v>Affari 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9C-44BF-9E21-D0E04042CD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8'!$L$8</c:f>
              <c:numCache>
                <c:formatCode>#,##0</c:formatCode>
                <c:ptCount val="1"/>
                <c:pt idx="0">
                  <c:v>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9C-44BF-9E21-D0E04042CD03}"/>
            </c:ext>
          </c:extLst>
        </c:ser>
        <c:ser>
          <c:idx val="3"/>
          <c:order val="2"/>
          <c:tx>
            <c:v>Affari 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79C-44BF-9E21-D0E04042CD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8'!$M$8</c:f>
              <c:numCache>
                <c:formatCode>#,##0</c:formatCode>
                <c:ptCount val="1"/>
                <c:pt idx="0">
                  <c:v>3748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9C-44BF-9E21-D0E04042C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3715200"/>
        <c:axId val="83716736"/>
        <c:axId val="83400000"/>
      </c:bar3DChart>
      <c:catAx>
        <c:axId val="83715200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3716736"/>
        <c:crosses val="autoZero"/>
        <c:auto val="1"/>
        <c:lblAlgn val="ctr"/>
        <c:lblOffset val="100"/>
        <c:noMultiLvlLbl val="0"/>
      </c:catAx>
      <c:valAx>
        <c:axId val="837167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3715200"/>
        <c:crosses val="autoZero"/>
        <c:crossBetween val="between"/>
      </c:valAx>
      <c:serAx>
        <c:axId val="83400000"/>
        <c:scaling>
          <c:orientation val="minMax"/>
        </c:scaling>
        <c:delete val="0"/>
        <c:axPos val="b"/>
        <c:majorTickMark val="out"/>
        <c:minorTickMark val="none"/>
        <c:tickLblPos val="nextTo"/>
        <c:crossAx val="83716736"/>
        <c:crosses val="autoZero"/>
      </c:serAx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accent1"/>
      </a:solidFill>
    </a:ln>
    <a:effectLst>
      <a:outerShdw blurRad="50800" dist="50800" dir="5400000" sx="97000" sy="97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11" l="0.25" r="0.25" t="0.7500000000000111" header="0.30000000000000032" footer="0.30000000000000032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9250412964434458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9'!$B$6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F70-4F85-A79D-B5788A773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9'!$B$7</c:f>
              <c:numCache>
                <c:formatCode>#,##0</c:formatCode>
                <c:ptCount val="1"/>
                <c:pt idx="0">
                  <c:v>2159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0-4F85-A79D-B5788A77343B}"/>
            </c:ext>
          </c:extLst>
        </c:ser>
        <c:ser>
          <c:idx val="0"/>
          <c:order val="1"/>
          <c:tx>
            <c:strRef>
              <c:f>'Foglio 9'!$C$6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8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F70-4F85-A79D-B5788A773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9'!$C$7</c:f>
              <c:numCache>
                <c:formatCode>#,##0</c:formatCode>
                <c:ptCount val="1"/>
                <c:pt idx="0">
                  <c:v>1780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70-4F85-A79D-B5788A77343B}"/>
            </c:ext>
          </c:extLst>
        </c:ser>
        <c:ser>
          <c:idx val="1"/>
          <c:order val="2"/>
          <c:tx>
            <c:strRef>
              <c:f>'Foglio 9'!$D$6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F70-4F85-A79D-B5788A773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9'!$D$7</c:f>
              <c:numCache>
                <c:formatCode>#,##0</c:formatCode>
                <c:ptCount val="1"/>
                <c:pt idx="0">
                  <c:v>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70-4F85-A79D-B5788A77343B}"/>
            </c:ext>
          </c:extLst>
        </c:ser>
        <c:ser>
          <c:idx val="2"/>
          <c:order val="3"/>
          <c:tx>
            <c:strRef>
              <c:f>'Foglio 9'!$E$6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F70-4F85-A79D-B5788A773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9'!$E$7</c:f>
              <c:numCache>
                <c:formatCode>#,##0</c:formatCode>
                <c:ptCount val="1"/>
                <c:pt idx="0">
                  <c:v>1674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70-4F85-A79D-B5788A77343B}"/>
            </c:ext>
          </c:extLst>
        </c:ser>
        <c:ser>
          <c:idx val="3"/>
          <c:order val="4"/>
          <c:tx>
            <c:strRef>
              <c:f>'Foglio 9'!$F$6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F70-4F85-A79D-B5788A773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9'!$F$7</c:f>
              <c:numCache>
                <c:formatCode>#,##0</c:formatCode>
                <c:ptCount val="1"/>
                <c:pt idx="0">
                  <c:v>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70-4F85-A79D-B5788A773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3628800"/>
        <c:axId val="83630336"/>
        <c:axId val="0"/>
      </c:bar3DChart>
      <c:catAx>
        <c:axId val="83628800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3630336"/>
        <c:crosses val="autoZero"/>
        <c:auto val="1"/>
        <c:lblAlgn val="ctr"/>
        <c:lblOffset val="100"/>
        <c:noMultiLvlLbl val="0"/>
      </c:catAx>
      <c:valAx>
        <c:axId val="836303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362880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344599361513965"/>
          <c:y val="0.37136812994321988"/>
          <c:w val="9.9010143273566525E-2"/>
          <c:h val="0.25726374011357606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57150</xdr:rowOff>
    </xdr:from>
    <xdr:to>
      <xdr:col>6</xdr:col>
      <xdr:colOff>238124</xdr:colOff>
      <xdr:row>30</xdr:row>
      <xdr:rowOff>142875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16</xdr:row>
      <xdr:rowOff>57151</xdr:rowOff>
    </xdr:from>
    <xdr:to>
      <xdr:col>11</xdr:col>
      <xdr:colOff>219075</xdr:colOff>
      <xdr:row>30</xdr:row>
      <xdr:rowOff>133350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50802</xdr:colOff>
      <xdr:row>17</xdr:row>
      <xdr:rowOff>180975</xdr:rowOff>
    </xdr:from>
    <xdr:to>
      <xdr:col>14</xdr:col>
      <xdr:colOff>165099</xdr:colOff>
      <xdr:row>33</xdr:row>
      <xdr:rowOff>123825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47624</xdr:colOff>
      <xdr:row>2</xdr:row>
      <xdr:rowOff>193674</xdr:rowOff>
    </xdr:from>
    <xdr:to>
      <xdr:col>14</xdr:col>
      <xdr:colOff>142875</xdr:colOff>
      <xdr:row>17</xdr:row>
      <xdr:rowOff>139699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10</xdr:row>
      <xdr:rowOff>30696</xdr:rowOff>
    </xdr:from>
    <xdr:to>
      <xdr:col>6</xdr:col>
      <xdr:colOff>514350</xdr:colOff>
      <xdr:row>36</xdr:row>
      <xdr:rowOff>138553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42861</xdr:rowOff>
    </xdr:from>
    <xdr:to>
      <xdr:col>6</xdr:col>
      <xdr:colOff>533400</xdr:colOff>
      <xdr:row>35</xdr:row>
      <xdr:rowOff>164724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9</xdr:row>
      <xdr:rowOff>33380</xdr:rowOff>
    </xdr:from>
    <xdr:to>
      <xdr:col>6</xdr:col>
      <xdr:colOff>600075</xdr:colOff>
      <xdr:row>35</xdr:row>
      <xdr:rowOff>131432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228597</xdr:colOff>
      <xdr:row>8</xdr:row>
      <xdr:rowOff>100012</xdr:rowOff>
    </xdr:from>
    <xdr:to>
      <xdr:col>8</xdr:col>
      <xdr:colOff>809625</xdr:colOff>
      <xdr:row>28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11</xdr:row>
      <xdr:rowOff>161925</xdr:rowOff>
    </xdr:from>
    <xdr:to>
      <xdr:col>14</xdr:col>
      <xdr:colOff>600075</xdr:colOff>
      <xdr:row>26</xdr:row>
      <xdr:rowOff>66675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27934</xdr:rowOff>
    </xdr:from>
    <xdr:to>
      <xdr:col>6</xdr:col>
      <xdr:colOff>485775</xdr:colOff>
      <xdr:row>36</xdr:row>
      <xdr:rowOff>135791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10</xdr:row>
      <xdr:rowOff>38100</xdr:rowOff>
    </xdr:from>
    <xdr:to>
      <xdr:col>6</xdr:col>
      <xdr:colOff>552451</xdr:colOff>
      <xdr:row>36</xdr:row>
      <xdr:rowOff>145957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9524</xdr:rowOff>
    </xdr:from>
    <xdr:to>
      <xdr:col>6</xdr:col>
      <xdr:colOff>514350</xdr:colOff>
      <xdr:row>36</xdr:row>
      <xdr:rowOff>161925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405341</xdr:colOff>
      <xdr:row>14</xdr:row>
      <xdr:rowOff>172510</xdr:rowOff>
    </xdr:from>
    <xdr:to>
      <xdr:col>9</xdr:col>
      <xdr:colOff>52916</xdr:colOff>
      <xdr:row>33</xdr:row>
      <xdr:rowOff>134410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283635</xdr:colOff>
      <xdr:row>14</xdr:row>
      <xdr:rowOff>171450</xdr:rowOff>
    </xdr:from>
    <xdr:to>
      <xdr:col>17</xdr:col>
      <xdr:colOff>476250</xdr:colOff>
      <xdr:row>33</xdr:row>
      <xdr:rowOff>133351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8</xdr:row>
      <xdr:rowOff>180976</xdr:rowOff>
    </xdr:from>
    <xdr:to>
      <xdr:col>12</xdr:col>
      <xdr:colOff>428625</xdr:colOff>
      <xdr:row>27</xdr:row>
      <xdr:rowOff>28574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46424</xdr:rowOff>
    </xdr:from>
    <xdr:to>
      <xdr:col>6</xdr:col>
      <xdr:colOff>542925</xdr:colOff>
      <xdr:row>36</xdr:row>
      <xdr:rowOff>154281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10</xdr:row>
      <xdr:rowOff>52187</xdr:rowOff>
    </xdr:from>
    <xdr:to>
      <xdr:col>6</xdr:col>
      <xdr:colOff>533401</xdr:colOff>
      <xdr:row>36</xdr:row>
      <xdr:rowOff>160044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14087</xdr:rowOff>
    </xdr:from>
    <xdr:to>
      <xdr:col>6</xdr:col>
      <xdr:colOff>552450</xdr:colOff>
      <xdr:row>36</xdr:row>
      <xdr:rowOff>121944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Tempi_medi_giudizi_cautelari_appalti_2018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workbookViewId="0">
      <selection activeCell="J9" sqref="J9"/>
    </sheetView>
  </sheetViews>
  <sheetFormatPr defaultRowHeight="15"/>
  <cols>
    <col min="1" max="1" width="7.5703125" customWidth="1"/>
    <col min="2" max="2" width="10.28515625" customWidth="1"/>
    <col min="3" max="3" width="9.85546875" customWidth="1"/>
    <col min="4" max="4" width="9.85546875" bestFit="1" customWidth="1"/>
    <col min="5" max="5" width="10.7109375" customWidth="1"/>
    <col min="6" max="6" width="10.140625" customWidth="1"/>
    <col min="7" max="8" width="10.7109375" customWidth="1"/>
    <col min="9" max="9" width="10.7109375" style="1" customWidth="1"/>
    <col min="10" max="10" width="12.28515625" customWidth="1"/>
    <col min="11" max="11" width="9.85546875" customWidth="1"/>
    <col min="12" max="12" width="10.140625" customWidth="1"/>
    <col min="13" max="13" width="13" customWidth="1"/>
  </cols>
  <sheetData>
    <row r="1" spans="2:22" s="1" customFormat="1" ht="37.5">
      <c r="B1" s="268" t="s">
        <v>43</v>
      </c>
      <c r="C1" s="268"/>
      <c r="D1" s="268"/>
      <c r="E1" s="268"/>
      <c r="F1" s="268"/>
      <c r="G1" s="268"/>
      <c r="H1" s="268"/>
      <c r="I1" s="268"/>
      <c r="J1" s="268"/>
      <c r="K1" s="268"/>
      <c r="L1" s="32"/>
    </row>
    <row r="2" spans="2:22" ht="18.75">
      <c r="B2" s="269" t="s">
        <v>41</v>
      </c>
      <c r="C2" s="269"/>
      <c r="D2" s="269"/>
      <c r="E2" s="269"/>
      <c r="F2" s="269"/>
      <c r="G2" s="269"/>
      <c r="H2" s="269"/>
      <c r="I2" s="269"/>
      <c r="J2" s="269"/>
      <c r="K2" s="269"/>
      <c r="L2" s="31"/>
    </row>
    <row r="3" spans="2:22" ht="19.5" thickBot="1">
      <c r="B3" s="269" t="s">
        <v>134</v>
      </c>
      <c r="C3" s="269"/>
      <c r="D3" s="269"/>
      <c r="E3" s="269"/>
      <c r="F3" s="269"/>
      <c r="G3" s="269"/>
      <c r="H3" s="269"/>
      <c r="I3" s="269"/>
      <c r="J3" s="269"/>
      <c r="K3" s="269"/>
      <c r="L3" s="31"/>
    </row>
    <row r="4" spans="2:22" ht="16.5" thickTop="1" thickBot="1">
      <c r="B4" s="1"/>
      <c r="C4" s="1"/>
      <c r="D4" s="13"/>
      <c r="E4" s="264" t="s">
        <v>27</v>
      </c>
      <c r="F4" s="265"/>
      <c r="G4" s="265"/>
      <c r="H4" s="265"/>
      <c r="I4" s="266"/>
      <c r="J4" s="267"/>
      <c r="K4" s="1"/>
      <c r="L4" s="1"/>
    </row>
    <row r="5" spans="2:22" ht="52.5" customHeight="1" thickTop="1" thickBot="1">
      <c r="B5" s="14" t="s">
        <v>38</v>
      </c>
      <c r="C5" s="231" t="s">
        <v>109</v>
      </c>
      <c r="D5" s="54" t="s">
        <v>100</v>
      </c>
      <c r="E5" s="36" t="s">
        <v>35</v>
      </c>
      <c r="F5" s="37" t="s">
        <v>42</v>
      </c>
      <c r="G5" s="37" t="s">
        <v>37</v>
      </c>
      <c r="H5" s="37" t="s">
        <v>50</v>
      </c>
      <c r="I5" s="38" t="s">
        <v>49</v>
      </c>
      <c r="J5" s="56" t="s">
        <v>22</v>
      </c>
      <c r="K5" s="232" t="s">
        <v>135</v>
      </c>
      <c r="L5" s="4"/>
    </row>
    <row r="6" spans="2:22" ht="15.75" thickTop="1">
      <c r="B6" s="90">
        <v>2</v>
      </c>
      <c r="C6" s="88">
        <v>2446</v>
      </c>
      <c r="D6" s="187">
        <v>2295</v>
      </c>
      <c r="E6" s="183">
        <v>1627</v>
      </c>
      <c r="F6" s="169">
        <v>50</v>
      </c>
      <c r="G6" s="169">
        <v>201</v>
      </c>
      <c r="H6" s="169">
        <v>364</v>
      </c>
      <c r="I6" s="170">
        <f>J6-(SUM(E6:H6))</f>
        <v>23</v>
      </c>
      <c r="J6" s="52">
        <v>2265</v>
      </c>
      <c r="K6" s="51">
        <v>2493</v>
      </c>
      <c r="L6" s="5"/>
      <c r="M6" s="28"/>
      <c r="N6" s="1"/>
      <c r="O6" s="1"/>
      <c r="P6" s="1"/>
      <c r="Q6" s="1"/>
      <c r="R6" s="1"/>
      <c r="S6" s="1"/>
      <c r="T6" s="1"/>
      <c r="U6" s="1"/>
      <c r="V6" s="1"/>
    </row>
    <row r="7" spans="2:22">
      <c r="B7" s="83">
        <v>3</v>
      </c>
      <c r="C7" s="233">
        <v>3096</v>
      </c>
      <c r="D7" s="53">
        <v>2375</v>
      </c>
      <c r="E7" s="84">
        <v>2161</v>
      </c>
      <c r="F7" s="49">
        <v>96</v>
      </c>
      <c r="G7" s="49">
        <v>127</v>
      </c>
      <c r="H7" s="49">
        <v>865</v>
      </c>
      <c r="I7" s="170">
        <f t="shared" ref="I7:I12" si="0">J7-(SUM(E7:H7))</f>
        <v>225</v>
      </c>
      <c r="J7" s="52">
        <v>3474</v>
      </c>
      <c r="K7" s="51">
        <v>1933</v>
      </c>
      <c r="L7" s="5"/>
      <c r="M7" s="28"/>
      <c r="N7" s="1"/>
      <c r="O7" s="1"/>
      <c r="P7" s="1"/>
      <c r="Q7" s="1"/>
      <c r="R7" s="1"/>
      <c r="S7" s="1"/>
      <c r="T7" s="1"/>
      <c r="U7" s="1"/>
      <c r="V7" s="1"/>
    </row>
    <row r="8" spans="2:22">
      <c r="B8" s="15">
        <v>4</v>
      </c>
      <c r="C8" s="88">
        <v>3703</v>
      </c>
      <c r="D8" s="43">
        <v>1341</v>
      </c>
      <c r="E8" s="39">
        <v>1105</v>
      </c>
      <c r="F8" s="40">
        <v>19</v>
      </c>
      <c r="G8" s="40">
        <v>234</v>
      </c>
      <c r="H8" s="40">
        <v>204</v>
      </c>
      <c r="I8" s="170">
        <f t="shared" si="0"/>
        <v>46</v>
      </c>
      <c r="J8" s="52">
        <v>1608</v>
      </c>
      <c r="K8" s="45">
        <v>3404</v>
      </c>
      <c r="L8" s="5"/>
      <c r="M8" s="28"/>
      <c r="N8" s="1"/>
      <c r="O8" s="1"/>
      <c r="P8" s="1"/>
      <c r="Q8" s="1"/>
      <c r="R8" s="1"/>
      <c r="S8" s="1"/>
      <c r="T8" s="1"/>
      <c r="U8" s="1"/>
      <c r="V8" s="1"/>
    </row>
    <row r="9" spans="2:22" s="1" customFormat="1">
      <c r="B9" s="15">
        <v>5</v>
      </c>
      <c r="C9" s="88">
        <v>3291</v>
      </c>
      <c r="D9" s="43">
        <v>1285</v>
      </c>
      <c r="E9" s="39">
        <v>1233</v>
      </c>
      <c r="F9" s="40">
        <v>49</v>
      </c>
      <c r="G9" s="40">
        <v>230</v>
      </c>
      <c r="H9" s="40">
        <v>359</v>
      </c>
      <c r="I9" s="170">
        <f t="shared" si="0"/>
        <v>37</v>
      </c>
      <c r="J9" s="81">
        <v>1908</v>
      </c>
      <c r="K9" s="45">
        <v>2617</v>
      </c>
      <c r="L9" s="5"/>
      <c r="M9" s="28"/>
    </row>
    <row r="10" spans="2:22">
      <c r="B10" s="18">
        <v>6</v>
      </c>
      <c r="C10" s="89">
        <v>6670</v>
      </c>
      <c r="D10" s="44">
        <v>592</v>
      </c>
      <c r="E10" s="41">
        <v>1606</v>
      </c>
      <c r="F10" s="42">
        <v>33</v>
      </c>
      <c r="G10" s="42">
        <v>378</v>
      </c>
      <c r="H10" s="42">
        <v>160</v>
      </c>
      <c r="I10" s="170">
        <f t="shared" si="0"/>
        <v>77</v>
      </c>
      <c r="J10" s="81">
        <v>2254</v>
      </c>
      <c r="K10" s="46">
        <v>3982</v>
      </c>
      <c r="L10" s="5"/>
      <c r="M10" s="28"/>
      <c r="N10" s="1"/>
      <c r="O10" s="1"/>
      <c r="P10" s="1"/>
      <c r="Q10" s="1"/>
      <c r="R10" s="1"/>
      <c r="S10" s="1"/>
      <c r="T10" s="1"/>
      <c r="U10" s="1"/>
      <c r="V10" s="1"/>
    </row>
    <row r="11" spans="2:22" s="1" customFormat="1">
      <c r="B11" s="18">
        <v>7</v>
      </c>
      <c r="C11" s="89">
        <v>2554</v>
      </c>
      <c r="D11" s="44">
        <v>2050</v>
      </c>
      <c r="E11" s="41">
        <v>2190</v>
      </c>
      <c r="F11" s="42">
        <v>34</v>
      </c>
      <c r="G11" s="42">
        <v>160</v>
      </c>
      <c r="H11" s="42">
        <v>807</v>
      </c>
      <c r="I11" s="170">
        <f t="shared" si="0"/>
        <v>16</v>
      </c>
      <c r="J11" s="186">
        <v>3207</v>
      </c>
      <c r="K11" s="46">
        <v>2611</v>
      </c>
      <c r="L11" s="5"/>
      <c r="M11" s="28"/>
    </row>
    <row r="12" spans="2:22" ht="15.75" thickBot="1">
      <c r="B12" s="18" t="s">
        <v>55</v>
      </c>
      <c r="C12" s="177">
        <v>6</v>
      </c>
      <c r="D12" s="44">
        <v>8</v>
      </c>
      <c r="E12" s="41">
        <v>1</v>
      </c>
      <c r="F12" s="42" t="s">
        <v>108</v>
      </c>
      <c r="G12" s="42" t="s">
        <v>108</v>
      </c>
      <c r="H12" s="42" t="s">
        <v>108</v>
      </c>
      <c r="I12" s="170">
        <f t="shared" si="0"/>
        <v>1</v>
      </c>
      <c r="J12" s="82">
        <v>2</v>
      </c>
      <c r="K12" s="46">
        <v>17</v>
      </c>
      <c r="M12" s="28"/>
      <c r="N12" s="1"/>
      <c r="O12" s="1"/>
      <c r="P12" s="1"/>
      <c r="Q12" s="1"/>
      <c r="R12" s="1"/>
      <c r="S12" s="1"/>
      <c r="T12" s="1"/>
      <c r="U12" s="1"/>
      <c r="V12" s="1"/>
    </row>
    <row r="13" spans="2:22" ht="16.5" thickTop="1" thickBot="1">
      <c r="B13" s="214" t="s">
        <v>22</v>
      </c>
      <c r="C13" s="91">
        <f t="shared" ref="C13:K13" si="1">SUM(C6:C12)</f>
        <v>21766</v>
      </c>
      <c r="D13" s="92">
        <f t="shared" si="1"/>
        <v>9946</v>
      </c>
      <c r="E13" s="93">
        <f t="shared" si="1"/>
        <v>9923</v>
      </c>
      <c r="F13" s="94">
        <f t="shared" si="1"/>
        <v>281</v>
      </c>
      <c r="G13" s="94">
        <f t="shared" si="1"/>
        <v>1330</v>
      </c>
      <c r="H13" s="94">
        <f t="shared" si="1"/>
        <v>2759</v>
      </c>
      <c r="I13" s="95">
        <f t="shared" si="1"/>
        <v>425</v>
      </c>
      <c r="J13" s="96">
        <f t="shared" si="1"/>
        <v>14718</v>
      </c>
      <c r="K13" s="97">
        <f t="shared" si="1"/>
        <v>17057</v>
      </c>
      <c r="N13" s="1"/>
      <c r="O13" s="1"/>
      <c r="P13" s="1"/>
      <c r="Q13" s="1"/>
      <c r="R13" s="1"/>
      <c r="S13" s="1"/>
      <c r="T13" s="1"/>
      <c r="U13" s="1"/>
      <c r="V13" s="1"/>
    </row>
    <row r="14" spans="2:22" s="1" customFormat="1" ht="15.75" thickTop="1">
      <c r="B14" s="155"/>
      <c r="C14" s="155"/>
      <c r="D14" s="156"/>
      <c r="E14" s="154"/>
      <c r="F14" s="154"/>
      <c r="G14" s="154"/>
      <c r="H14" s="154"/>
      <c r="I14" s="154"/>
      <c r="J14" s="156"/>
      <c r="K14" s="156"/>
    </row>
    <row r="15" spans="2:22" s="1" customFormat="1">
      <c r="B15" s="263" t="s">
        <v>115</v>
      </c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</row>
    <row r="16" spans="2:22" s="1" customFormat="1">
      <c r="B16" s="155"/>
      <c r="C16" s="155"/>
      <c r="D16" s="156"/>
      <c r="E16" s="154"/>
      <c r="F16" s="154"/>
      <c r="G16" s="154"/>
      <c r="H16" s="154"/>
      <c r="I16" s="154"/>
      <c r="J16" s="156"/>
      <c r="K16" s="156"/>
    </row>
    <row r="17" spans="1:12">
      <c r="B17" s="1"/>
    </row>
    <row r="18" spans="1:12" s="1" customFormat="1">
      <c r="B18"/>
      <c r="C18"/>
      <c r="D18"/>
      <c r="E18"/>
      <c r="F18"/>
      <c r="G18"/>
      <c r="H18"/>
      <c r="J18"/>
      <c r="K18"/>
      <c r="L18"/>
    </row>
    <row r="19" spans="1:12" s="1" customFormat="1">
      <c r="C19"/>
      <c r="D19"/>
      <c r="E19"/>
      <c r="F19"/>
      <c r="G19"/>
      <c r="H19"/>
      <c r="J19"/>
      <c r="K19"/>
      <c r="L19"/>
    </row>
    <row r="20" spans="1:12" s="1" customFormat="1">
      <c r="C20"/>
      <c r="D20"/>
      <c r="E20"/>
      <c r="F20"/>
      <c r="G20"/>
      <c r="H20"/>
      <c r="J20"/>
      <c r="K20"/>
      <c r="L20"/>
    </row>
    <row r="21" spans="1:12" s="1" customFormat="1">
      <c r="C21"/>
      <c r="D21"/>
      <c r="E21"/>
      <c r="F21"/>
      <c r="G21"/>
      <c r="H21"/>
      <c r="J21"/>
      <c r="K21"/>
      <c r="L21"/>
    </row>
    <row r="22" spans="1:12" s="1" customFormat="1">
      <c r="C22"/>
      <c r="D22"/>
      <c r="E22"/>
      <c r="F22"/>
      <c r="G22"/>
      <c r="H22"/>
      <c r="J22"/>
      <c r="K22"/>
      <c r="L22"/>
    </row>
    <row r="23" spans="1:12" s="1" customFormat="1">
      <c r="C23"/>
      <c r="D23"/>
      <c r="E23"/>
      <c r="F23"/>
      <c r="G23"/>
      <c r="H23"/>
      <c r="J23"/>
      <c r="K23"/>
      <c r="L23"/>
    </row>
    <row r="24" spans="1:12" s="1" customFormat="1">
      <c r="C24"/>
      <c r="D24"/>
      <c r="E24"/>
      <c r="F24"/>
      <c r="G24"/>
      <c r="H24"/>
      <c r="J24"/>
      <c r="K24"/>
      <c r="L24"/>
    </row>
    <row r="25" spans="1:12" s="1" customFormat="1">
      <c r="C25"/>
      <c r="D25"/>
      <c r="E25"/>
      <c r="F25"/>
      <c r="G25"/>
      <c r="H25"/>
      <c r="J25"/>
      <c r="K25"/>
      <c r="L25"/>
    </row>
    <row r="26" spans="1:12" s="1" customFormat="1">
      <c r="C26"/>
      <c r="D26"/>
      <c r="E26"/>
      <c r="F26"/>
      <c r="G26"/>
      <c r="H26"/>
      <c r="J26"/>
      <c r="K26"/>
      <c r="L26"/>
    </row>
    <row r="27" spans="1:12" s="1" customFormat="1">
      <c r="C27"/>
      <c r="D27"/>
      <c r="E27"/>
      <c r="F27"/>
      <c r="G27"/>
      <c r="H27"/>
      <c r="J27"/>
      <c r="K27"/>
      <c r="L27"/>
    </row>
    <row r="28" spans="1:12" s="1" customFormat="1">
      <c r="C28"/>
      <c r="D28"/>
      <c r="E28"/>
      <c r="F28"/>
      <c r="G28"/>
      <c r="H28"/>
      <c r="J28"/>
      <c r="K28"/>
      <c r="L28"/>
    </row>
    <row r="29" spans="1:12" s="1" customFormat="1">
      <c r="C29"/>
      <c r="D29"/>
      <c r="E29"/>
      <c r="F29"/>
      <c r="G29"/>
      <c r="H29"/>
      <c r="J29"/>
      <c r="K29"/>
      <c r="L29"/>
    </row>
    <row r="30" spans="1:12" s="1" customFormat="1">
      <c r="C30"/>
      <c r="D30"/>
      <c r="E30"/>
      <c r="F30"/>
      <c r="G30"/>
      <c r="H30"/>
      <c r="J30"/>
      <c r="K30"/>
      <c r="L30"/>
    </row>
    <row r="31" spans="1:12" s="1" customFormat="1" ht="15.75" customHeight="1">
      <c r="A31" s="85"/>
      <c r="C31"/>
      <c r="D31"/>
      <c r="E31"/>
      <c r="F31"/>
      <c r="G31"/>
      <c r="H31"/>
      <c r="J31"/>
      <c r="K31"/>
      <c r="L31" s="85"/>
    </row>
    <row r="32" spans="1:12" s="1" customFormat="1" ht="15.75" customHeight="1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</row>
    <row r="33" spans="1:17" s="1" customFormat="1" ht="15" customHeight="1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</row>
    <row r="34" spans="1:17" s="1" customFormat="1" ht="15" customHeight="1">
      <c r="A34" s="7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75"/>
    </row>
    <row r="35" spans="1:17" s="1" customFormat="1" ht="15" customHeight="1">
      <c r="A35" s="74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4"/>
    </row>
    <row r="36" spans="1:17" s="1" customFormat="1" ht="22.5" customHeight="1">
      <c r="B36" s="74"/>
      <c r="C36" s="74"/>
      <c r="D36" s="74"/>
      <c r="E36" s="74"/>
      <c r="F36" s="74"/>
      <c r="G36" s="74"/>
      <c r="H36" s="74"/>
      <c r="I36" s="74"/>
      <c r="J36" s="74"/>
      <c r="K36" s="74"/>
      <c r="L36"/>
      <c r="M36" s="27"/>
      <c r="N36" s="7"/>
    </row>
    <row r="37" spans="1:17" s="1" customFormat="1" ht="18.75">
      <c r="B37" s="74"/>
      <c r="C37" s="74"/>
      <c r="D37" s="74"/>
      <c r="E37" s="74"/>
      <c r="F37" s="74"/>
      <c r="G37" s="74"/>
      <c r="H37" s="74"/>
      <c r="I37" s="74"/>
      <c r="J37" s="74"/>
      <c r="K37" s="74"/>
      <c r="L37"/>
      <c r="M37" s="12"/>
    </row>
    <row r="38" spans="1:17" ht="18.75">
      <c r="B38" s="10"/>
      <c r="M38" s="12"/>
      <c r="N38" s="1"/>
    </row>
    <row r="39" spans="1:17">
      <c r="A39" s="1"/>
      <c r="B39" s="10"/>
      <c r="M39" s="1"/>
      <c r="N39" s="1"/>
    </row>
    <row r="40" spans="1:17">
      <c r="A40" s="1"/>
      <c r="M40" s="1"/>
      <c r="N40" s="1"/>
      <c r="P40" s="13"/>
      <c r="Q40" s="13"/>
    </row>
    <row r="41" spans="1:17">
      <c r="A41" s="1"/>
      <c r="M41" s="1"/>
      <c r="N41" s="1"/>
    </row>
    <row r="42" spans="1:17">
      <c r="A42" s="1"/>
      <c r="M42" s="1"/>
      <c r="N42" s="1"/>
    </row>
    <row r="43" spans="1:17">
      <c r="A43" s="1"/>
      <c r="M43" s="1"/>
      <c r="N43" s="1"/>
    </row>
    <row r="44" spans="1:17">
      <c r="A44" s="1"/>
      <c r="M44" s="1"/>
      <c r="N44" s="1"/>
    </row>
    <row r="45" spans="1:17">
      <c r="A45" s="1"/>
      <c r="M45" s="1"/>
      <c r="N45" s="1"/>
    </row>
  </sheetData>
  <mergeCells count="5">
    <mergeCell ref="B15:M15"/>
    <mergeCell ref="E4:J4"/>
    <mergeCell ref="B1:K1"/>
    <mergeCell ref="B3:K3"/>
    <mergeCell ref="B2:K2"/>
  </mergeCells>
  <pageMargins left="0.70866141732283472" right="0.70866141732283472" top="0.35433070866141736" bottom="0.74803149606299213" header="0.31496062992125984" footer="0.31496062992125984"/>
  <pageSetup paperSize="9" scale="95" orientation="landscape" r:id="rId1"/>
  <ignoredErrors>
    <ignoredError sqref="J13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F7" sqref="F7"/>
    </sheetView>
  </sheetViews>
  <sheetFormatPr defaultRowHeight="15"/>
  <cols>
    <col min="1" max="1" width="7.28515625" style="1" customWidth="1"/>
    <col min="2" max="6" width="12.7109375" customWidth="1"/>
  </cols>
  <sheetData>
    <row r="1" spans="2:7" ht="47.25">
      <c r="B1" s="271" t="s">
        <v>43</v>
      </c>
      <c r="C1" s="271"/>
      <c r="D1" s="271"/>
      <c r="E1" s="271"/>
      <c r="F1" s="271"/>
      <c r="G1" s="10"/>
    </row>
    <row r="2" spans="2:7">
      <c r="B2" s="1"/>
      <c r="C2" s="1"/>
      <c r="D2" s="1"/>
      <c r="E2" s="1"/>
      <c r="F2" s="1"/>
      <c r="G2" s="1"/>
    </row>
    <row r="3" spans="2:7" ht="23.25">
      <c r="B3" s="270" t="s">
        <v>53</v>
      </c>
      <c r="C3" s="270"/>
      <c r="D3" s="270"/>
      <c r="E3" s="270"/>
      <c r="F3" s="270"/>
      <c r="G3" s="10"/>
    </row>
    <row r="4" spans="2:7" ht="23.25">
      <c r="B4" s="270" t="s">
        <v>146</v>
      </c>
      <c r="C4" s="270"/>
      <c r="D4" s="270"/>
      <c r="E4" s="270"/>
      <c r="F4" s="270"/>
      <c r="G4" s="10"/>
    </row>
    <row r="5" spans="2:7" ht="24" thickBot="1">
      <c r="B5" s="3"/>
      <c r="C5" s="3"/>
      <c r="D5" s="3"/>
      <c r="E5" s="3"/>
      <c r="F5" s="3"/>
      <c r="G5" s="1"/>
    </row>
    <row r="6" spans="2:7" ht="24.75" thickTop="1" thickBot="1">
      <c r="B6" s="22">
        <v>2018</v>
      </c>
      <c r="C6" s="22">
        <v>2019</v>
      </c>
      <c r="D6" s="22">
        <v>2020</v>
      </c>
      <c r="E6" s="22">
        <v>2021</v>
      </c>
      <c r="F6" s="22">
        <v>2022</v>
      </c>
      <c r="G6" s="10"/>
    </row>
    <row r="7" spans="2:7" ht="24.75" thickTop="1" thickBot="1">
      <c r="B7" s="234">
        <v>2159</v>
      </c>
      <c r="C7" s="234">
        <v>1780</v>
      </c>
      <c r="D7" s="234">
        <v>1542</v>
      </c>
      <c r="E7" s="234">
        <v>1674</v>
      </c>
      <c r="F7" s="234">
        <v>1923</v>
      </c>
      <c r="G7" s="10"/>
    </row>
    <row r="8" spans="2:7" ht="15.75" thickTop="1">
      <c r="B8" s="1"/>
      <c r="C8" s="1"/>
      <c r="D8" s="1"/>
      <c r="E8" s="1"/>
      <c r="F8" s="1"/>
      <c r="G8" s="1"/>
    </row>
    <row r="9" spans="2:7">
      <c r="B9" s="1"/>
      <c r="C9" s="1"/>
      <c r="D9" s="1"/>
      <c r="E9" s="1"/>
      <c r="F9" s="1"/>
      <c r="G9" s="1"/>
    </row>
    <row r="10" spans="2:7">
      <c r="B10" s="1"/>
      <c r="C10" s="1"/>
      <c r="D10" s="1"/>
      <c r="E10" s="1"/>
      <c r="F10" s="1"/>
      <c r="G10" s="1"/>
    </row>
    <row r="11" spans="2:7">
      <c r="B11" s="1"/>
      <c r="C11" s="1"/>
      <c r="D11" s="1"/>
      <c r="E11" s="1"/>
      <c r="F11" s="1"/>
      <c r="G11" s="1"/>
    </row>
    <row r="12" spans="2:7">
      <c r="B12" s="1"/>
      <c r="C12" s="1"/>
      <c r="D12" s="1"/>
      <c r="E12" s="1"/>
      <c r="F12" s="1"/>
      <c r="G12" s="1"/>
    </row>
    <row r="13" spans="2:7">
      <c r="B13" s="1"/>
      <c r="C13" s="1"/>
      <c r="D13" s="1"/>
      <c r="E13" s="1"/>
      <c r="F13" s="1"/>
      <c r="G13" s="1"/>
    </row>
    <row r="14" spans="2:7">
      <c r="B14" s="1"/>
      <c r="C14" s="1"/>
      <c r="D14" s="1"/>
      <c r="E14" s="1"/>
      <c r="F14" s="1"/>
      <c r="G14" s="1"/>
    </row>
    <row r="15" spans="2:7">
      <c r="B15" s="1"/>
      <c r="C15" s="1"/>
      <c r="D15" s="1"/>
      <c r="E15" s="1"/>
      <c r="F15" s="1"/>
      <c r="G15" s="1"/>
    </row>
    <row r="16" spans="2:7">
      <c r="B16" s="1"/>
      <c r="C16" s="1"/>
      <c r="D16" s="1"/>
      <c r="E16" s="1"/>
      <c r="F16" s="1"/>
      <c r="G16" s="1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</sheetData>
  <mergeCells count="3">
    <mergeCell ref="B1:F1"/>
    <mergeCell ref="B3:F3"/>
    <mergeCell ref="B4:F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B6" sqref="B6:F6"/>
    </sheetView>
  </sheetViews>
  <sheetFormatPr defaultRowHeight="15"/>
  <cols>
    <col min="1" max="1" width="8" style="1" customWidth="1"/>
    <col min="2" max="6" width="12.7109375" customWidth="1"/>
  </cols>
  <sheetData>
    <row r="1" spans="1:7" ht="47.25">
      <c r="A1" s="10"/>
      <c r="B1" s="271" t="s">
        <v>43</v>
      </c>
      <c r="C1" s="271"/>
      <c r="D1" s="271"/>
      <c r="E1" s="271"/>
      <c r="F1" s="271"/>
      <c r="G1" s="10"/>
    </row>
    <row r="2" spans="1:7">
      <c r="B2" s="1"/>
      <c r="C2" s="1"/>
      <c r="D2" s="1"/>
      <c r="E2" s="1"/>
      <c r="F2" s="1"/>
      <c r="G2" s="1"/>
    </row>
    <row r="3" spans="1:7" ht="23.25">
      <c r="A3" s="10"/>
      <c r="B3" s="270" t="s">
        <v>52</v>
      </c>
      <c r="C3" s="270"/>
      <c r="D3" s="270"/>
      <c r="E3" s="270"/>
      <c r="F3" s="270"/>
      <c r="G3" s="10"/>
    </row>
    <row r="4" spans="1:7" ht="23.25">
      <c r="A4" s="10"/>
      <c r="B4" s="270" t="s">
        <v>146</v>
      </c>
      <c r="C4" s="270"/>
      <c r="D4" s="270"/>
      <c r="E4" s="270"/>
      <c r="F4" s="270"/>
      <c r="G4" s="10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0"/>
      <c r="B6" s="22">
        <v>2018</v>
      </c>
      <c r="C6" s="22">
        <v>2019</v>
      </c>
      <c r="D6" s="22">
        <v>2020</v>
      </c>
      <c r="E6" s="22">
        <v>2021</v>
      </c>
      <c r="F6" s="22">
        <v>2022</v>
      </c>
      <c r="G6" s="10"/>
    </row>
    <row r="7" spans="1:7" ht="24.75" thickTop="1" thickBot="1">
      <c r="A7" s="10"/>
      <c r="B7" s="234">
        <v>2460</v>
      </c>
      <c r="C7" s="234">
        <v>2595</v>
      </c>
      <c r="D7" s="234">
        <v>1649</v>
      </c>
      <c r="E7" s="234">
        <v>1598</v>
      </c>
      <c r="F7" s="234">
        <v>1562</v>
      </c>
      <c r="G7" s="10"/>
    </row>
    <row r="8" spans="1:7" ht="15.75" thickTop="1">
      <c r="B8" s="1"/>
      <c r="C8" s="1"/>
      <c r="D8" s="1"/>
      <c r="E8" s="1"/>
      <c r="F8" s="1"/>
      <c r="G8" s="1"/>
    </row>
    <row r="9" spans="1:7">
      <c r="B9" s="1"/>
      <c r="C9" s="1"/>
      <c r="D9" s="1"/>
      <c r="E9" s="1"/>
      <c r="F9" s="1"/>
      <c r="G9" s="1"/>
    </row>
    <row r="10" spans="1:7">
      <c r="B10" s="1"/>
      <c r="C10" s="1"/>
      <c r="D10" s="1"/>
      <c r="E10" s="1"/>
      <c r="F10" s="1"/>
      <c r="G10" s="1"/>
    </row>
    <row r="11" spans="1:7">
      <c r="B11" s="1"/>
      <c r="C11" s="1"/>
      <c r="D11" s="1"/>
      <c r="E11" s="1"/>
      <c r="F11" s="1"/>
      <c r="G11" s="1"/>
    </row>
    <row r="12" spans="1:7">
      <c r="B12" s="1"/>
      <c r="C12" s="1"/>
      <c r="D12" s="1"/>
      <c r="E12" s="1"/>
      <c r="F12" s="1"/>
      <c r="G12" s="1"/>
    </row>
    <row r="13" spans="1:7">
      <c r="B13" s="1"/>
      <c r="C13" s="1"/>
      <c r="D13" s="1"/>
      <c r="E13" s="1"/>
      <c r="F13" s="1"/>
      <c r="G13" s="1"/>
    </row>
    <row r="14" spans="1:7">
      <c r="B14" s="1"/>
      <c r="C14" s="1"/>
      <c r="D14" s="1"/>
      <c r="E14" s="1"/>
      <c r="F14" s="1"/>
      <c r="G14" s="1"/>
    </row>
    <row r="15" spans="1:7">
      <c r="B15" s="1"/>
      <c r="C15" s="1"/>
      <c r="D15" s="1"/>
      <c r="E15" s="1"/>
      <c r="F15" s="1"/>
      <c r="G15" s="1"/>
    </row>
    <row r="16" spans="1:7">
      <c r="B16" s="1"/>
      <c r="C16" s="1"/>
      <c r="D16" s="1"/>
      <c r="E16" s="1"/>
      <c r="F16" s="1"/>
      <c r="G16" s="1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</sheetData>
  <mergeCells count="3">
    <mergeCell ref="B3:F3"/>
    <mergeCell ref="B1:F1"/>
    <mergeCell ref="B4:F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B4" sqref="B4:F4"/>
    </sheetView>
  </sheetViews>
  <sheetFormatPr defaultRowHeight="15"/>
  <cols>
    <col min="1" max="1" width="7.85546875" style="1" customWidth="1"/>
    <col min="2" max="6" width="12.7109375" customWidth="1"/>
  </cols>
  <sheetData>
    <row r="1" spans="1:7" ht="47.25">
      <c r="A1" s="10"/>
      <c r="B1" s="271" t="s">
        <v>43</v>
      </c>
      <c r="C1" s="271"/>
      <c r="D1" s="271"/>
      <c r="E1" s="271"/>
      <c r="F1" s="271"/>
      <c r="G1" s="1"/>
    </row>
    <row r="2" spans="1:7">
      <c r="B2" s="1"/>
      <c r="C2" s="1"/>
      <c r="D2" s="1"/>
      <c r="E2" s="1"/>
      <c r="F2" s="1"/>
      <c r="G2" s="1"/>
    </row>
    <row r="3" spans="1:7" ht="23.25">
      <c r="A3" s="10"/>
      <c r="B3" s="270" t="s">
        <v>54</v>
      </c>
      <c r="C3" s="270"/>
      <c r="D3" s="270"/>
      <c r="E3" s="270"/>
      <c r="F3" s="270"/>
      <c r="G3" s="1"/>
    </row>
    <row r="4" spans="1:7" ht="23.25">
      <c r="A4" s="10"/>
      <c r="B4" s="270" t="s">
        <v>146</v>
      </c>
      <c r="C4" s="270"/>
      <c r="D4" s="270"/>
      <c r="E4" s="270"/>
      <c r="F4" s="270"/>
      <c r="G4" s="1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0"/>
      <c r="B6" s="22">
        <v>2018</v>
      </c>
      <c r="C6" s="22">
        <v>2019</v>
      </c>
      <c r="D6" s="22">
        <v>2020</v>
      </c>
      <c r="E6" s="22">
        <v>2021</v>
      </c>
      <c r="F6" s="22">
        <v>2022</v>
      </c>
      <c r="G6" s="1"/>
    </row>
    <row r="7" spans="1:7" ht="24.75" thickTop="1" thickBot="1">
      <c r="A7" s="10"/>
      <c r="B7" s="234">
        <v>4247</v>
      </c>
      <c r="C7" s="234">
        <v>3594</v>
      </c>
      <c r="D7" s="234">
        <v>3502</v>
      </c>
      <c r="E7" s="234">
        <v>3330</v>
      </c>
      <c r="F7" s="234">
        <v>3748</v>
      </c>
      <c r="G7" s="1"/>
    </row>
    <row r="8" spans="1:7" ht="15.75" thickTop="1">
      <c r="B8" s="1"/>
      <c r="C8" s="1"/>
      <c r="D8" s="1"/>
      <c r="E8" s="1"/>
      <c r="F8" s="1"/>
      <c r="G8" s="1"/>
    </row>
    <row r="9" spans="1:7">
      <c r="B9" s="1"/>
      <c r="C9" s="1"/>
      <c r="D9" s="1"/>
      <c r="E9" s="1"/>
      <c r="F9" s="1"/>
      <c r="G9" s="1"/>
    </row>
    <row r="10" spans="1:7">
      <c r="B10" s="1"/>
      <c r="C10" s="1"/>
      <c r="D10" s="1"/>
      <c r="E10" s="1"/>
      <c r="F10" s="1"/>
      <c r="G10" s="1"/>
    </row>
    <row r="11" spans="1:7">
      <c r="B11" s="1"/>
      <c r="C11" s="1"/>
      <c r="D11" s="1"/>
      <c r="E11" s="1"/>
      <c r="F11" s="1"/>
      <c r="G11" s="1"/>
    </row>
    <row r="12" spans="1:7">
      <c r="B12" s="1"/>
      <c r="C12" s="1"/>
      <c r="D12" s="1"/>
      <c r="E12" s="1"/>
      <c r="F12" s="1"/>
      <c r="G12" s="1"/>
    </row>
    <row r="13" spans="1:7">
      <c r="B13" s="1"/>
      <c r="C13" s="1"/>
      <c r="D13" s="1"/>
      <c r="E13" s="1"/>
      <c r="F13" s="1"/>
      <c r="G13" s="1"/>
    </row>
    <row r="14" spans="1:7">
      <c r="B14" s="1"/>
      <c r="C14" s="1"/>
      <c r="D14" s="1"/>
      <c r="E14" s="1"/>
      <c r="F14" s="1"/>
      <c r="G14" s="1"/>
    </row>
    <row r="15" spans="1:7">
      <c r="B15" s="1"/>
      <c r="C15" s="1"/>
      <c r="D15" s="1"/>
      <c r="E15" s="1"/>
      <c r="F15" s="1"/>
      <c r="G15" s="1"/>
    </row>
    <row r="16" spans="1:7">
      <c r="B16" s="1"/>
      <c r="C16" s="1"/>
      <c r="D16" s="1"/>
      <c r="E16" s="1"/>
      <c r="F16" s="1"/>
      <c r="G16" s="1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</sheetData>
  <mergeCells count="3">
    <mergeCell ref="B3:F3"/>
    <mergeCell ref="B4:F4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workbookViewId="0">
      <selection activeCell="M10" sqref="M10"/>
    </sheetView>
  </sheetViews>
  <sheetFormatPr defaultColWidth="9.140625" defaultRowHeight="15"/>
  <cols>
    <col min="1" max="1" width="6" style="1" customWidth="1"/>
    <col min="2" max="2" width="9.140625" style="1"/>
    <col min="3" max="3" width="12" style="1" customWidth="1"/>
    <col min="4" max="4" width="11.7109375" style="1" customWidth="1"/>
    <col min="5" max="5" width="11.28515625" style="1" customWidth="1"/>
    <col min="6" max="8" width="9.140625" style="1"/>
    <col min="9" max="9" width="11.28515625" style="1" customWidth="1"/>
    <col min="10" max="10" width="11.42578125" style="1" customWidth="1"/>
    <col min="11" max="11" width="10.7109375" style="1" customWidth="1"/>
    <col min="12" max="12" width="13.85546875" style="1" customWidth="1"/>
    <col min="13" max="13" width="13.5703125" style="1" customWidth="1"/>
    <col min="14" max="16384" width="9.140625" style="1"/>
  </cols>
  <sheetData>
    <row r="1" spans="2:13" ht="27">
      <c r="B1" s="300" t="s">
        <v>89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</row>
    <row r="2" spans="2:13" ht="34.5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2:13" ht="18.75">
      <c r="B3" s="10"/>
      <c r="C3" s="269" t="s">
        <v>40</v>
      </c>
      <c r="D3" s="269"/>
      <c r="E3" s="269"/>
      <c r="F3" s="269"/>
      <c r="G3" s="269"/>
      <c r="H3" s="269"/>
      <c r="I3" s="269"/>
      <c r="J3" s="269"/>
      <c r="K3" s="269"/>
      <c r="L3" s="269"/>
    </row>
    <row r="4" spans="2:13" ht="19.5" thickBot="1">
      <c r="B4" s="10"/>
      <c r="C4" s="269" t="s">
        <v>134</v>
      </c>
      <c r="D4" s="269"/>
      <c r="E4" s="269"/>
      <c r="F4" s="269"/>
      <c r="G4" s="269"/>
      <c r="H4" s="269"/>
      <c r="I4" s="269"/>
      <c r="J4" s="269"/>
      <c r="K4" s="269"/>
      <c r="L4" s="269"/>
    </row>
    <row r="5" spans="2:13" ht="16.5" thickTop="1" thickBot="1">
      <c r="E5" s="301" t="s">
        <v>29</v>
      </c>
      <c r="F5" s="302"/>
      <c r="G5" s="302"/>
      <c r="H5" s="302"/>
      <c r="I5" s="302"/>
      <c r="J5" s="302"/>
      <c r="K5" s="303"/>
      <c r="L5" s="118"/>
    </row>
    <row r="6" spans="2:13" ht="45.75" customHeight="1" thickTop="1" thickBot="1">
      <c r="B6" s="119" t="s">
        <v>90</v>
      </c>
      <c r="C6" s="191" t="s">
        <v>110</v>
      </c>
      <c r="D6" s="64" t="s">
        <v>30</v>
      </c>
      <c r="E6" s="120" t="s">
        <v>31</v>
      </c>
      <c r="F6" s="121" t="s">
        <v>32</v>
      </c>
      <c r="G6" s="121" t="s">
        <v>33</v>
      </c>
      <c r="H6" s="121" t="s">
        <v>34</v>
      </c>
      <c r="I6" s="121" t="s">
        <v>91</v>
      </c>
      <c r="J6" s="121" t="s">
        <v>92</v>
      </c>
      <c r="K6" s="121" t="s">
        <v>51</v>
      </c>
      <c r="L6" s="67" t="s">
        <v>39</v>
      </c>
      <c r="M6" s="58" t="s">
        <v>145</v>
      </c>
    </row>
    <row r="7" spans="2:13" ht="15.75" thickBot="1">
      <c r="B7" s="122" t="s">
        <v>93</v>
      </c>
      <c r="C7" s="127">
        <v>493</v>
      </c>
      <c r="D7" s="123">
        <v>286</v>
      </c>
      <c r="E7" s="124">
        <v>489</v>
      </c>
      <c r="F7" s="50" t="s">
        <v>108</v>
      </c>
      <c r="G7" s="50">
        <v>6</v>
      </c>
      <c r="H7" s="50" t="s">
        <v>108</v>
      </c>
      <c r="I7" s="50" t="s">
        <v>108</v>
      </c>
      <c r="J7" s="50" t="s">
        <v>108</v>
      </c>
      <c r="K7" s="125" t="s">
        <v>108</v>
      </c>
      <c r="L7" s="126">
        <v>495</v>
      </c>
      <c r="M7" s="127">
        <v>292</v>
      </c>
    </row>
    <row r="8" spans="2:13" ht="15.75" thickTop="1"/>
    <row r="12" spans="2:13" ht="18.75">
      <c r="C12" s="269" t="s">
        <v>41</v>
      </c>
      <c r="D12" s="269"/>
      <c r="E12" s="269"/>
      <c r="F12" s="269"/>
      <c r="G12" s="269"/>
      <c r="H12" s="269"/>
      <c r="I12" s="269"/>
      <c r="J12" s="269"/>
      <c r="K12" s="269"/>
      <c r="L12" s="269"/>
    </row>
    <row r="13" spans="2:13" ht="19.5" thickBot="1">
      <c r="C13" s="269" t="s">
        <v>134</v>
      </c>
      <c r="D13" s="269"/>
      <c r="E13" s="269"/>
      <c r="F13" s="269"/>
      <c r="G13" s="269"/>
      <c r="H13" s="269"/>
      <c r="I13" s="269"/>
      <c r="J13" s="269"/>
      <c r="K13" s="269"/>
      <c r="L13" s="269"/>
    </row>
    <row r="14" spans="2:13" ht="16.5" thickTop="1" thickBot="1">
      <c r="E14" s="13"/>
      <c r="F14" s="296" t="s">
        <v>27</v>
      </c>
      <c r="G14" s="297"/>
      <c r="H14" s="297"/>
      <c r="I14" s="297"/>
      <c r="J14" s="298"/>
      <c r="K14" s="299"/>
    </row>
    <row r="15" spans="2:13" ht="39.75" thickTop="1" thickBot="1">
      <c r="C15" s="128" t="s">
        <v>90</v>
      </c>
      <c r="D15" s="191" t="s">
        <v>109</v>
      </c>
      <c r="E15" s="198" t="s">
        <v>100</v>
      </c>
      <c r="F15" s="120" t="s">
        <v>35</v>
      </c>
      <c r="G15" s="121" t="s">
        <v>36</v>
      </c>
      <c r="H15" s="121" t="s">
        <v>37</v>
      </c>
      <c r="I15" s="121" t="s">
        <v>50</v>
      </c>
      <c r="J15" s="129" t="s">
        <v>49</v>
      </c>
      <c r="K15" s="199" t="s">
        <v>22</v>
      </c>
      <c r="L15" s="58" t="s">
        <v>135</v>
      </c>
    </row>
    <row r="16" spans="2:13" ht="15.75" thickBot="1">
      <c r="C16" s="130">
        <v>1</v>
      </c>
      <c r="D16" s="135">
        <v>1631</v>
      </c>
      <c r="E16" s="131">
        <v>1181</v>
      </c>
      <c r="F16" s="132">
        <v>1057</v>
      </c>
      <c r="G16" s="125">
        <v>32</v>
      </c>
      <c r="H16" s="125">
        <v>106</v>
      </c>
      <c r="I16" s="125">
        <v>198</v>
      </c>
      <c r="J16" s="133">
        <f>K16-SUM(F16:I16)</f>
        <v>65</v>
      </c>
      <c r="K16" s="134">
        <v>1458</v>
      </c>
      <c r="L16" s="135">
        <v>1367</v>
      </c>
    </row>
    <row r="17" spans="1:14" ht="15.75" thickTop="1"/>
    <row r="18" spans="1:14" ht="15" customHeight="1"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7"/>
    </row>
    <row r="19" spans="1:14">
      <c r="A19" s="137"/>
      <c r="B19" s="157" t="s">
        <v>99</v>
      </c>
      <c r="C19" s="158" t="s">
        <v>103</v>
      </c>
      <c r="D19" s="158"/>
      <c r="E19" s="158"/>
      <c r="F19" s="158"/>
      <c r="G19" s="158"/>
      <c r="H19" s="159"/>
      <c r="I19" s="154"/>
      <c r="J19" s="156"/>
      <c r="K19" s="156"/>
    </row>
    <row r="20" spans="1:14">
      <c r="A20" s="137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</row>
    <row r="21" spans="1:14" ht="14.25" customHeight="1"/>
    <row r="33" spans="2:17" ht="37.5">
      <c r="M33" s="115"/>
      <c r="N33" s="7"/>
    </row>
    <row r="34" spans="2:17" ht="18.75">
      <c r="B34" s="10"/>
      <c r="M34" s="12"/>
    </row>
    <row r="35" spans="2:17" ht="18.75">
      <c r="B35" s="10"/>
      <c r="M35" s="12"/>
    </row>
    <row r="37" spans="2:17">
      <c r="P37" s="13"/>
      <c r="Q37" s="13"/>
    </row>
  </sheetData>
  <mergeCells count="7">
    <mergeCell ref="F14:K14"/>
    <mergeCell ref="B1:M1"/>
    <mergeCell ref="C3:L3"/>
    <mergeCell ref="C4:L4"/>
    <mergeCell ref="E5:K5"/>
    <mergeCell ref="C12:L12"/>
    <mergeCell ref="C13:L13"/>
  </mergeCells>
  <pageMargins left="0.7" right="0.7" top="0.75" bottom="0.75" header="0.3" footer="0.3"/>
  <pageSetup paperSize="9" scale="63" orientation="portrait" r:id="rId1"/>
  <ignoredErrors>
    <ignoredError sqref="J16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F16" sqref="F16"/>
    </sheetView>
  </sheetViews>
  <sheetFormatPr defaultColWidth="9.140625" defaultRowHeight="15"/>
  <cols>
    <col min="1" max="1" width="9" style="1" customWidth="1"/>
    <col min="2" max="2" width="10.7109375" style="1" bestFit="1" customWidth="1"/>
    <col min="3" max="3" width="17.5703125" style="1" customWidth="1"/>
    <col min="4" max="4" width="10.85546875" style="1" bestFit="1" customWidth="1"/>
    <col min="5" max="5" width="23.5703125" style="1" bestFit="1" customWidth="1"/>
    <col min="6" max="6" width="23.140625" style="1" bestFit="1" customWidth="1"/>
    <col min="7" max="7" width="18.140625" style="1" customWidth="1"/>
    <col min="8" max="8" width="13.28515625" style="1" customWidth="1"/>
    <col min="9" max="16384" width="9.140625" style="1"/>
  </cols>
  <sheetData>
    <row r="1" spans="1:8" ht="33.75">
      <c r="A1" s="304" t="s">
        <v>89</v>
      </c>
      <c r="B1" s="304"/>
      <c r="C1" s="304"/>
      <c r="D1" s="304"/>
      <c r="E1" s="304"/>
      <c r="F1" s="304"/>
      <c r="G1" s="304"/>
      <c r="H1" s="304"/>
    </row>
    <row r="2" spans="1:8" ht="30" thickBot="1">
      <c r="A2" s="275" t="s">
        <v>66</v>
      </c>
      <c r="B2" s="275"/>
      <c r="C2" s="275"/>
      <c r="D2" s="275"/>
      <c r="E2" s="275"/>
      <c r="F2" s="275"/>
      <c r="G2" s="275"/>
      <c r="H2" s="275"/>
    </row>
    <row r="3" spans="1:8">
      <c r="A3" s="305" t="s">
        <v>134</v>
      </c>
      <c r="B3" s="306"/>
      <c r="C3" s="306"/>
      <c r="D3" s="306"/>
      <c r="E3" s="306"/>
      <c r="F3" s="306"/>
      <c r="G3" s="306"/>
      <c r="H3" s="307"/>
    </row>
    <row r="4" spans="1:8">
      <c r="A4" s="138"/>
      <c r="B4" s="100"/>
      <c r="C4" s="308" t="s">
        <v>67</v>
      </c>
      <c r="D4" s="308"/>
      <c r="E4" s="308"/>
      <c r="F4" s="308"/>
      <c r="G4" s="308"/>
      <c r="H4" s="139"/>
    </row>
    <row r="5" spans="1:8" ht="45">
      <c r="A5" s="140" t="s">
        <v>90</v>
      </c>
      <c r="B5" s="144" t="s">
        <v>94</v>
      </c>
      <c r="C5" s="145" t="s">
        <v>76</v>
      </c>
      <c r="D5" s="145" t="s">
        <v>95</v>
      </c>
      <c r="E5" s="145" t="s">
        <v>96</v>
      </c>
      <c r="F5" s="145" t="s">
        <v>78</v>
      </c>
      <c r="G5" s="145" t="s">
        <v>97</v>
      </c>
      <c r="H5" s="146" t="s">
        <v>98</v>
      </c>
    </row>
    <row r="6" spans="1:8" ht="15.75" thickBot="1">
      <c r="A6" s="261">
        <v>1</v>
      </c>
      <c r="B6" s="141">
        <v>1367</v>
      </c>
      <c r="C6" s="142">
        <v>20</v>
      </c>
      <c r="D6" s="142">
        <v>5</v>
      </c>
      <c r="E6" s="142">
        <v>8</v>
      </c>
      <c r="F6" s="250" t="s">
        <v>108</v>
      </c>
      <c r="G6" s="142">
        <v>7</v>
      </c>
      <c r="H6" s="143">
        <f>B6-SUM(C6:G6)</f>
        <v>1327</v>
      </c>
    </row>
    <row r="8" spans="1:8" ht="15" customHeight="1">
      <c r="A8" s="273" t="s">
        <v>68</v>
      </c>
      <c r="B8" s="273"/>
      <c r="C8" s="273"/>
      <c r="D8" s="273"/>
      <c r="E8" s="273"/>
      <c r="F8" s="273"/>
      <c r="G8" s="273"/>
      <c r="H8" s="273"/>
    </row>
    <row r="9" spans="1:8" ht="45.75" customHeight="1">
      <c r="A9" s="273" t="s">
        <v>106</v>
      </c>
      <c r="B9" s="273"/>
      <c r="C9" s="273"/>
      <c r="D9" s="273"/>
      <c r="E9" s="273"/>
      <c r="F9" s="273"/>
      <c r="G9" s="273"/>
      <c r="H9" s="273"/>
    </row>
    <row r="10" spans="1:8">
      <c r="A10" s="272" t="s">
        <v>81</v>
      </c>
      <c r="B10" s="272"/>
      <c r="C10" s="272"/>
      <c r="D10" s="272"/>
      <c r="E10" s="272"/>
    </row>
  </sheetData>
  <mergeCells count="7">
    <mergeCell ref="A10:E10"/>
    <mergeCell ref="A1:H1"/>
    <mergeCell ref="A2:H2"/>
    <mergeCell ref="A3:H3"/>
    <mergeCell ref="C4:G4"/>
    <mergeCell ref="A8:H8"/>
    <mergeCell ref="A9:H9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zoomScale="90" zoomScaleNormal="90" workbookViewId="0">
      <selection activeCell="C17" sqref="C17"/>
    </sheetView>
  </sheetViews>
  <sheetFormatPr defaultRowHeight="15"/>
  <cols>
    <col min="1" max="1" width="36.7109375" bestFit="1" customWidth="1"/>
    <col min="2" max="2" width="11.28515625" bestFit="1" customWidth="1"/>
    <col min="3" max="3" width="12.5703125" bestFit="1" customWidth="1"/>
    <col min="4" max="4" width="11.28515625" customWidth="1"/>
    <col min="5" max="5" width="12" bestFit="1" customWidth="1"/>
    <col min="6" max="6" width="12" style="1" bestFit="1" customWidth="1"/>
    <col min="7" max="7" width="11" bestFit="1" customWidth="1"/>
    <col min="8" max="8" width="12" bestFit="1" customWidth="1"/>
    <col min="9" max="9" width="11.28515625" customWidth="1"/>
    <col min="10" max="10" width="16.85546875" customWidth="1"/>
  </cols>
  <sheetData>
    <row r="1" spans="1:17" s="1" customFormat="1" ht="29.45" customHeight="1">
      <c r="A1" s="300" t="s">
        <v>44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3"/>
    </row>
    <row r="2" spans="1:17" ht="18" customHeight="1" thickBot="1">
      <c r="A2" s="312" t="s">
        <v>147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3"/>
    </row>
    <row r="3" spans="1:17" ht="15.75" customHeight="1" thickTop="1" thickBot="1">
      <c r="A3" s="79"/>
      <c r="B3" s="79"/>
      <c r="C3" s="79"/>
      <c r="D3" s="309" t="s">
        <v>27</v>
      </c>
      <c r="E3" s="310"/>
      <c r="F3" s="310"/>
      <c r="G3" s="310"/>
      <c r="H3" s="311"/>
      <c r="I3" s="79"/>
      <c r="J3" s="314"/>
      <c r="K3" s="314"/>
      <c r="L3" s="314"/>
      <c r="M3" s="314"/>
      <c r="N3" s="313"/>
    </row>
    <row r="4" spans="1:17" ht="39.75" thickTop="1" thickBot="1">
      <c r="A4" s="77" t="s">
        <v>0</v>
      </c>
      <c r="B4" s="210" t="s">
        <v>109</v>
      </c>
      <c r="C4" s="55" t="s">
        <v>100</v>
      </c>
      <c r="D4" s="47" t="s">
        <v>47</v>
      </c>
      <c r="E4" s="48" t="s">
        <v>42</v>
      </c>
      <c r="F4" s="48" t="s">
        <v>48</v>
      </c>
      <c r="G4" s="168" t="s">
        <v>49</v>
      </c>
      <c r="H4" s="57" t="s">
        <v>22</v>
      </c>
      <c r="I4" s="78" t="s">
        <v>135</v>
      </c>
      <c r="J4" s="173" t="s">
        <v>102</v>
      </c>
    </row>
    <row r="5" spans="1:17" ht="15.75" thickTop="1">
      <c r="A5" s="21" t="s">
        <v>101</v>
      </c>
      <c r="B5" s="185">
        <v>1495</v>
      </c>
      <c r="C5" s="181">
        <f>443-3</f>
        <v>440</v>
      </c>
      <c r="D5" s="192">
        <v>323</v>
      </c>
      <c r="E5" s="192">
        <v>86</v>
      </c>
      <c r="F5" s="192">
        <v>120</v>
      </c>
      <c r="G5" s="209">
        <f>H5-SUM(D5+E5+F5)</f>
        <v>21</v>
      </c>
      <c r="H5" s="182">
        <v>550</v>
      </c>
      <c r="I5" s="185">
        <v>1409</v>
      </c>
      <c r="J5" s="172">
        <f t="shared" ref="J5:J33" si="0">(I5-B5)/B5</f>
        <v>-5.7525083612040132E-2</v>
      </c>
      <c r="N5" s="28"/>
      <c r="P5" s="28"/>
    </row>
    <row r="6" spans="1:17">
      <c r="A6" s="19" t="s">
        <v>58</v>
      </c>
      <c r="B6" s="185">
        <v>905</v>
      </c>
      <c r="C6" s="181">
        <f>348-4</f>
        <v>344</v>
      </c>
      <c r="D6" s="192">
        <v>391</v>
      </c>
      <c r="E6" s="192">
        <v>42</v>
      </c>
      <c r="F6" s="192">
        <v>17</v>
      </c>
      <c r="G6" s="184">
        <f t="shared" ref="G6:G33" si="1">H6-SUM(D6+E6+F6)</f>
        <v>16</v>
      </c>
      <c r="H6" s="182">
        <v>466</v>
      </c>
      <c r="I6" s="185">
        <v>744</v>
      </c>
      <c r="J6" s="172">
        <f t="shared" si="0"/>
        <v>-0.17790055248618786</v>
      </c>
      <c r="N6" s="28"/>
      <c r="P6" s="28"/>
    </row>
    <row r="7" spans="1:17">
      <c r="A7" s="19" t="s">
        <v>2</v>
      </c>
      <c r="B7" s="185">
        <v>502</v>
      </c>
      <c r="C7" s="181">
        <f>643-8</f>
        <v>635</v>
      </c>
      <c r="D7" s="192">
        <v>621</v>
      </c>
      <c r="E7" s="192">
        <v>103</v>
      </c>
      <c r="F7" s="192">
        <v>22</v>
      </c>
      <c r="G7" s="184">
        <f t="shared" si="1"/>
        <v>11</v>
      </c>
      <c r="H7" s="182">
        <v>757</v>
      </c>
      <c r="I7" s="185">
        <v>388</v>
      </c>
      <c r="J7" s="172">
        <f t="shared" si="0"/>
        <v>-0.22709163346613545</v>
      </c>
      <c r="N7" s="28"/>
      <c r="P7" s="28"/>
    </row>
    <row r="8" spans="1:17">
      <c r="A8" s="19" t="s">
        <v>3</v>
      </c>
      <c r="B8" s="185">
        <v>2497</v>
      </c>
      <c r="C8" s="181">
        <f>1718-28</f>
        <v>1690</v>
      </c>
      <c r="D8" s="192">
        <v>1578</v>
      </c>
      <c r="E8" s="192">
        <v>168</v>
      </c>
      <c r="F8" s="192">
        <v>143</v>
      </c>
      <c r="G8" s="184">
        <f t="shared" si="1"/>
        <v>130</v>
      </c>
      <c r="H8" s="182">
        <v>2019</v>
      </c>
      <c r="I8" s="185">
        <v>2252</v>
      </c>
      <c r="J8" s="172">
        <f t="shared" si="0"/>
        <v>-9.8117741289547464E-2</v>
      </c>
      <c r="N8" s="28"/>
      <c r="P8" s="28"/>
    </row>
    <row r="9" spans="1:17">
      <c r="A9" s="19" t="s">
        <v>59</v>
      </c>
      <c r="B9" s="185">
        <v>1188</v>
      </c>
      <c r="C9" s="181">
        <v>651</v>
      </c>
      <c r="D9" s="192">
        <v>676</v>
      </c>
      <c r="E9" s="192">
        <v>43</v>
      </c>
      <c r="F9" s="192">
        <v>95</v>
      </c>
      <c r="G9" s="184">
        <f t="shared" si="1"/>
        <v>66</v>
      </c>
      <c r="H9" s="182">
        <v>880</v>
      </c>
      <c r="I9" s="185">
        <v>1066</v>
      </c>
      <c r="J9" s="172">
        <f t="shared" si="0"/>
        <v>-0.1026936026936027</v>
      </c>
      <c r="N9" s="28"/>
      <c r="P9" s="28"/>
    </row>
    <row r="10" spans="1:17">
      <c r="A10" s="19" t="s">
        <v>4</v>
      </c>
      <c r="B10" s="185">
        <v>11338</v>
      </c>
      <c r="C10" s="181">
        <f>6214-47</f>
        <v>6167</v>
      </c>
      <c r="D10" s="192">
        <v>6226</v>
      </c>
      <c r="E10" s="192">
        <v>736</v>
      </c>
      <c r="F10" s="192">
        <v>593</v>
      </c>
      <c r="G10" s="184">
        <f t="shared" si="1"/>
        <v>196</v>
      </c>
      <c r="H10" s="182">
        <v>7751</v>
      </c>
      <c r="I10" s="185">
        <v>9931</v>
      </c>
      <c r="J10" s="172">
        <f t="shared" si="0"/>
        <v>-0.12409596048685835</v>
      </c>
      <c r="N10" s="28"/>
      <c r="P10" s="28"/>
    </row>
    <row r="11" spans="1:17">
      <c r="A11" s="19" t="s">
        <v>60</v>
      </c>
      <c r="B11" s="185">
        <v>4481</v>
      </c>
      <c r="C11" s="181">
        <f>2204-8</f>
        <v>2196</v>
      </c>
      <c r="D11" s="192">
        <v>2855</v>
      </c>
      <c r="E11" s="192">
        <v>504</v>
      </c>
      <c r="F11" s="192">
        <v>500</v>
      </c>
      <c r="G11" s="184">
        <f t="shared" si="1"/>
        <v>62</v>
      </c>
      <c r="H11" s="182">
        <v>3921</v>
      </c>
      <c r="I11" s="185">
        <v>2786</v>
      </c>
      <c r="J11" s="172">
        <f t="shared" si="0"/>
        <v>-0.37826378040615932</v>
      </c>
      <c r="N11" s="28"/>
      <c r="P11" s="28"/>
    </row>
    <row r="12" spans="1:17">
      <c r="A12" s="19" t="s">
        <v>5</v>
      </c>
      <c r="B12" s="185">
        <v>2157</v>
      </c>
      <c r="C12" s="181">
        <f>943-26</f>
        <v>917</v>
      </c>
      <c r="D12" s="192">
        <v>857</v>
      </c>
      <c r="E12" s="192">
        <v>54</v>
      </c>
      <c r="F12" s="192">
        <v>141</v>
      </c>
      <c r="G12" s="184">
        <f t="shared" si="1"/>
        <v>8</v>
      </c>
      <c r="H12" s="182">
        <v>1060</v>
      </c>
      <c r="I12" s="185">
        <v>2028</v>
      </c>
      <c r="J12" s="172">
        <f t="shared" si="0"/>
        <v>-5.9805285118219746E-2</v>
      </c>
      <c r="N12" s="28"/>
      <c r="P12" s="28"/>
      <c r="Q12" s="1"/>
    </row>
    <row r="13" spans="1:17">
      <c r="A13" s="19" t="s">
        <v>61</v>
      </c>
      <c r="B13" s="185">
        <v>596</v>
      </c>
      <c r="C13" s="181">
        <f>483-10</f>
        <v>473</v>
      </c>
      <c r="D13" s="192">
        <v>277</v>
      </c>
      <c r="E13" s="192">
        <v>37</v>
      </c>
      <c r="F13" s="192">
        <v>5</v>
      </c>
      <c r="G13" s="184">
        <f t="shared" si="1"/>
        <v>2</v>
      </c>
      <c r="H13" s="182">
        <v>321</v>
      </c>
      <c r="I13" s="185">
        <v>748</v>
      </c>
      <c r="J13" s="172">
        <f t="shared" si="0"/>
        <v>0.25503355704697989</v>
      </c>
      <c r="N13" s="28"/>
      <c r="P13" s="28"/>
    </row>
    <row r="14" spans="1:17">
      <c r="A14" s="19" t="s">
        <v>6</v>
      </c>
      <c r="B14" s="185">
        <v>199</v>
      </c>
      <c r="C14" s="181">
        <f>501-6</f>
        <v>495</v>
      </c>
      <c r="D14" s="192">
        <v>274</v>
      </c>
      <c r="E14" s="192">
        <v>248</v>
      </c>
      <c r="F14" s="192">
        <v>13</v>
      </c>
      <c r="G14" s="184">
        <f t="shared" si="1"/>
        <v>5</v>
      </c>
      <c r="H14" s="182">
        <v>540</v>
      </c>
      <c r="I14" s="185">
        <v>212</v>
      </c>
      <c r="J14" s="172">
        <f t="shared" si="0"/>
        <v>6.5326633165829151E-2</v>
      </c>
      <c r="N14" s="28"/>
      <c r="P14" s="28"/>
    </row>
    <row r="15" spans="1:17">
      <c r="A15" s="19" t="s">
        <v>7</v>
      </c>
      <c r="B15" s="185">
        <v>2845</v>
      </c>
      <c r="C15" s="181">
        <f>768-8</f>
        <v>760</v>
      </c>
      <c r="D15" s="192">
        <v>780</v>
      </c>
      <c r="E15" s="192">
        <v>102</v>
      </c>
      <c r="F15" s="192">
        <v>259</v>
      </c>
      <c r="G15" s="184">
        <f t="shared" si="1"/>
        <v>28</v>
      </c>
      <c r="H15" s="182">
        <v>1169</v>
      </c>
      <c r="I15" s="185">
        <v>2454</v>
      </c>
      <c r="J15" s="172">
        <f t="shared" si="0"/>
        <v>-0.13743409490333919</v>
      </c>
      <c r="N15" s="28"/>
      <c r="P15" s="28"/>
    </row>
    <row r="16" spans="1:17">
      <c r="A16" s="19" t="s">
        <v>8</v>
      </c>
      <c r="B16" s="185">
        <v>46213</v>
      </c>
      <c r="C16" s="181">
        <v>16748</v>
      </c>
      <c r="D16" s="192">
        <v>11836</v>
      </c>
      <c r="E16" s="192">
        <v>2063</v>
      </c>
      <c r="F16" s="192">
        <v>7303</v>
      </c>
      <c r="G16" s="184">
        <f t="shared" si="1"/>
        <v>964</v>
      </c>
      <c r="H16" s="182">
        <v>22166</v>
      </c>
      <c r="I16" s="185">
        <v>41000</v>
      </c>
      <c r="J16" s="172">
        <f t="shared" si="0"/>
        <v>-0.1128037565187285</v>
      </c>
      <c r="N16" s="28"/>
      <c r="P16" s="28"/>
    </row>
    <row r="17" spans="1:16">
      <c r="A17" s="19" t="s">
        <v>9</v>
      </c>
      <c r="B17" s="185">
        <v>1840</v>
      </c>
      <c r="C17" s="181">
        <f>803-4</f>
        <v>799</v>
      </c>
      <c r="D17" s="192">
        <v>931</v>
      </c>
      <c r="E17" s="192">
        <v>87</v>
      </c>
      <c r="F17" s="192">
        <v>176</v>
      </c>
      <c r="G17" s="184">
        <f t="shared" si="1"/>
        <v>11</v>
      </c>
      <c r="H17" s="182">
        <v>1205</v>
      </c>
      <c r="I17" s="185">
        <v>1444</v>
      </c>
      <c r="J17" s="172">
        <f t="shared" si="0"/>
        <v>-0.21521739130434783</v>
      </c>
      <c r="N17" s="28"/>
      <c r="P17" s="28"/>
    </row>
    <row r="18" spans="1:16">
      <c r="A18" s="19" t="s">
        <v>62</v>
      </c>
      <c r="B18" s="185">
        <v>1679</v>
      </c>
      <c r="C18" s="181">
        <f>1177-13</f>
        <v>1164</v>
      </c>
      <c r="D18" s="192">
        <v>843</v>
      </c>
      <c r="E18" s="192">
        <v>392</v>
      </c>
      <c r="F18" s="192">
        <v>74</v>
      </c>
      <c r="G18" s="184">
        <f t="shared" si="1"/>
        <v>74</v>
      </c>
      <c r="H18" s="182">
        <v>1383</v>
      </c>
      <c r="I18" s="185">
        <v>1474</v>
      </c>
      <c r="J18" s="172">
        <f t="shared" si="0"/>
        <v>-0.12209648600357356</v>
      </c>
      <c r="N18" s="28"/>
      <c r="P18" s="28"/>
    </row>
    <row r="19" spans="1:16">
      <c r="A19" s="19" t="s">
        <v>10</v>
      </c>
      <c r="B19" s="185">
        <v>5923</v>
      </c>
      <c r="C19" s="181">
        <f>3533-36</f>
        <v>3497</v>
      </c>
      <c r="D19" s="192">
        <v>2112</v>
      </c>
      <c r="E19" s="192">
        <v>312</v>
      </c>
      <c r="F19" s="192">
        <v>581</v>
      </c>
      <c r="G19" s="184">
        <f t="shared" si="1"/>
        <v>59</v>
      </c>
      <c r="H19" s="182">
        <v>3064</v>
      </c>
      <c r="I19" s="185">
        <v>6423</v>
      </c>
      <c r="J19" s="172">
        <f t="shared" si="0"/>
        <v>8.4416680736113456E-2</v>
      </c>
      <c r="N19" s="28"/>
      <c r="P19" s="28"/>
    </row>
    <row r="20" spans="1:16">
      <c r="A20" s="19" t="s">
        <v>11</v>
      </c>
      <c r="B20" s="185">
        <v>2287</v>
      </c>
      <c r="C20" s="181">
        <f>718-21</f>
        <v>697</v>
      </c>
      <c r="D20" s="192">
        <v>398</v>
      </c>
      <c r="E20" s="192">
        <v>165</v>
      </c>
      <c r="F20" s="192">
        <v>218</v>
      </c>
      <c r="G20" s="184">
        <f t="shared" si="1"/>
        <v>17</v>
      </c>
      <c r="H20" s="182">
        <v>798</v>
      </c>
      <c r="I20" s="185">
        <v>2211</v>
      </c>
      <c r="J20" s="172">
        <f t="shared" si="0"/>
        <v>-3.3231307389593352E-2</v>
      </c>
      <c r="N20" s="28"/>
      <c r="P20" s="28"/>
    </row>
    <row r="21" spans="1:16">
      <c r="A21" s="19" t="s">
        <v>12</v>
      </c>
      <c r="B21" s="185">
        <v>741</v>
      </c>
      <c r="C21" s="181">
        <f>367-6</f>
        <v>361</v>
      </c>
      <c r="D21" s="192">
        <v>408</v>
      </c>
      <c r="E21" s="192">
        <v>45</v>
      </c>
      <c r="F21" s="192">
        <v>21</v>
      </c>
      <c r="G21" s="184">
        <f t="shared" si="1"/>
        <v>35</v>
      </c>
      <c r="H21" s="182">
        <v>509</v>
      </c>
      <c r="I21" s="185">
        <v>634</v>
      </c>
      <c r="J21" s="172">
        <f t="shared" si="0"/>
        <v>-0.14439946018893388</v>
      </c>
      <c r="N21" s="28"/>
      <c r="P21" s="28"/>
    </row>
    <row r="22" spans="1:16" ht="15.75" customHeight="1">
      <c r="A22" s="19" t="s">
        <v>13</v>
      </c>
      <c r="B22" s="185">
        <v>2586</v>
      </c>
      <c r="C22" s="181">
        <f>1255-33</f>
        <v>1222</v>
      </c>
      <c r="D22" s="192">
        <v>828</v>
      </c>
      <c r="E22" s="192">
        <v>216</v>
      </c>
      <c r="F22" s="192">
        <v>267</v>
      </c>
      <c r="G22" s="184">
        <f t="shared" si="1"/>
        <v>32</v>
      </c>
      <c r="H22" s="182">
        <v>1343</v>
      </c>
      <c r="I22" s="185">
        <v>2483</v>
      </c>
      <c r="J22" s="172">
        <f t="shared" si="0"/>
        <v>-3.982985305491106E-2</v>
      </c>
      <c r="N22" s="28"/>
      <c r="P22" s="28"/>
    </row>
    <row r="23" spans="1:16">
      <c r="A23" s="19" t="s">
        <v>14</v>
      </c>
      <c r="B23" s="185">
        <v>3106</v>
      </c>
      <c r="C23" s="181">
        <f>1490-25</f>
        <v>1465</v>
      </c>
      <c r="D23" s="192">
        <v>1390</v>
      </c>
      <c r="E23" s="192">
        <v>157</v>
      </c>
      <c r="F23" s="192">
        <v>227</v>
      </c>
      <c r="G23" s="184">
        <f t="shared" si="1"/>
        <v>74</v>
      </c>
      <c r="H23" s="182">
        <v>1848</v>
      </c>
      <c r="I23" s="185">
        <v>2821</v>
      </c>
      <c r="J23" s="172">
        <f t="shared" si="0"/>
        <v>-9.1757887958789433E-2</v>
      </c>
      <c r="N23" s="28"/>
      <c r="P23" s="28"/>
    </row>
    <row r="24" spans="1:16">
      <c r="A24" s="19" t="s">
        <v>63</v>
      </c>
      <c r="B24" s="185">
        <v>3405</v>
      </c>
      <c r="C24" s="181">
        <f>1435-16</f>
        <v>1419</v>
      </c>
      <c r="D24" s="192">
        <v>1623</v>
      </c>
      <c r="E24" s="192">
        <v>185</v>
      </c>
      <c r="F24" s="192">
        <v>152</v>
      </c>
      <c r="G24" s="184">
        <f t="shared" si="1"/>
        <v>40</v>
      </c>
      <c r="H24" s="182">
        <v>2000</v>
      </c>
      <c r="I24" s="185">
        <v>2836</v>
      </c>
      <c r="J24" s="172">
        <f t="shared" si="0"/>
        <v>-0.16710719530102791</v>
      </c>
      <c r="N24" s="28"/>
      <c r="P24" s="28"/>
    </row>
    <row r="25" spans="1:16">
      <c r="A25" s="19" t="s">
        <v>15</v>
      </c>
      <c r="B25" s="185">
        <v>2276</v>
      </c>
      <c r="C25" s="181">
        <f>839-3</f>
        <v>836</v>
      </c>
      <c r="D25" s="192">
        <v>756</v>
      </c>
      <c r="E25" s="192">
        <v>56</v>
      </c>
      <c r="F25" s="192">
        <v>355</v>
      </c>
      <c r="G25" s="184">
        <f t="shared" si="1"/>
        <v>14</v>
      </c>
      <c r="H25" s="182">
        <v>1181</v>
      </c>
      <c r="I25" s="185">
        <v>1942</v>
      </c>
      <c r="J25" s="172">
        <f t="shared" si="0"/>
        <v>-0.14674868189806678</v>
      </c>
      <c r="N25" s="28"/>
      <c r="P25" s="28"/>
    </row>
    <row r="26" spans="1:16">
      <c r="A26" s="19" t="s">
        <v>64</v>
      </c>
      <c r="B26" s="185">
        <v>7449</v>
      </c>
      <c r="C26" s="181">
        <f>1998-21</f>
        <v>1977</v>
      </c>
      <c r="D26" s="192">
        <v>2361</v>
      </c>
      <c r="E26" s="192">
        <v>240</v>
      </c>
      <c r="F26" s="192">
        <v>1015</v>
      </c>
      <c r="G26" s="184">
        <f t="shared" si="1"/>
        <v>257</v>
      </c>
      <c r="H26" s="182">
        <v>3873</v>
      </c>
      <c r="I26" s="185">
        <v>5722</v>
      </c>
      <c r="J26" s="172">
        <f t="shared" si="0"/>
        <v>-0.23184320042958786</v>
      </c>
      <c r="N26" s="28"/>
      <c r="P26" s="28"/>
    </row>
    <row r="27" spans="1:16">
      <c r="A27" s="19" t="s">
        <v>16</v>
      </c>
      <c r="B27" s="185">
        <v>7621</v>
      </c>
      <c r="C27" s="181">
        <f>2146-19</f>
        <v>2127</v>
      </c>
      <c r="D27" s="192">
        <v>2716</v>
      </c>
      <c r="E27" s="192">
        <v>267</v>
      </c>
      <c r="F27" s="192">
        <v>882</v>
      </c>
      <c r="G27" s="184">
        <f t="shared" si="1"/>
        <v>342</v>
      </c>
      <c r="H27" s="182">
        <v>4207</v>
      </c>
      <c r="I27" s="185">
        <v>5761</v>
      </c>
      <c r="J27" s="172">
        <f t="shared" si="0"/>
        <v>-0.24406245899488258</v>
      </c>
      <c r="N27" s="28"/>
      <c r="P27" s="28"/>
    </row>
    <row r="28" spans="1:16">
      <c r="A28" s="19" t="s">
        <v>17</v>
      </c>
      <c r="B28" s="185">
        <v>3818</v>
      </c>
      <c r="C28" s="181">
        <v>1663</v>
      </c>
      <c r="D28" s="192">
        <v>1185</v>
      </c>
      <c r="E28" s="192">
        <v>217</v>
      </c>
      <c r="F28" s="192">
        <v>478</v>
      </c>
      <c r="G28" s="184">
        <f t="shared" si="1"/>
        <v>30</v>
      </c>
      <c r="H28" s="182">
        <v>1910</v>
      </c>
      <c r="I28" s="185">
        <v>3587</v>
      </c>
      <c r="J28" s="172">
        <f t="shared" si="0"/>
        <v>-6.0502881089575695E-2</v>
      </c>
      <c r="N28" s="28"/>
      <c r="P28" s="28"/>
    </row>
    <row r="29" spans="1:16">
      <c r="A29" s="19" t="s">
        <v>65</v>
      </c>
      <c r="B29" s="185">
        <v>290</v>
      </c>
      <c r="C29" s="181">
        <f>289-4</f>
        <v>285</v>
      </c>
      <c r="D29" s="192">
        <v>291</v>
      </c>
      <c r="E29" s="192">
        <v>10</v>
      </c>
      <c r="F29" s="192">
        <v>12</v>
      </c>
      <c r="G29" s="184">
        <f t="shared" si="1"/>
        <v>4</v>
      </c>
      <c r="H29" s="182">
        <v>317</v>
      </c>
      <c r="I29" s="185">
        <v>258</v>
      </c>
      <c r="J29" s="172">
        <f t="shared" si="0"/>
        <v>-0.1103448275862069</v>
      </c>
      <c r="N29" s="28"/>
      <c r="P29" s="28"/>
    </row>
    <row r="30" spans="1:16">
      <c r="A30" s="19" t="s">
        <v>18</v>
      </c>
      <c r="B30" s="185">
        <v>117</v>
      </c>
      <c r="C30" s="181">
        <f>199-4</f>
        <v>195</v>
      </c>
      <c r="D30" s="192">
        <v>165</v>
      </c>
      <c r="E30" s="192">
        <v>26</v>
      </c>
      <c r="F30" s="192">
        <v>2</v>
      </c>
      <c r="G30" s="184">
        <f t="shared" si="1"/>
        <v>9</v>
      </c>
      <c r="H30" s="182">
        <v>202</v>
      </c>
      <c r="I30" s="185">
        <v>107</v>
      </c>
      <c r="J30" s="172">
        <f t="shared" si="0"/>
        <v>-8.5470085470085472E-2</v>
      </c>
      <c r="N30" s="28"/>
      <c r="P30" s="28"/>
    </row>
    <row r="31" spans="1:16">
      <c r="A31" s="19" t="s">
        <v>19</v>
      </c>
      <c r="B31" s="185">
        <v>1283</v>
      </c>
      <c r="C31" s="181">
        <f>764-16</f>
        <v>748</v>
      </c>
      <c r="D31" s="192">
        <v>961</v>
      </c>
      <c r="E31" s="192">
        <v>25</v>
      </c>
      <c r="F31" s="192">
        <v>50</v>
      </c>
      <c r="G31" s="184">
        <f t="shared" si="1"/>
        <v>15</v>
      </c>
      <c r="H31" s="182">
        <v>1051</v>
      </c>
      <c r="I31" s="185">
        <v>1024</v>
      </c>
      <c r="J31" s="172">
        <f t="shared" si="0"/>
        <v>-0.20187061574434917</v>
      </c>
      <c r="N31" s="28"/>
      <c r="P31" s="28"/>
    </row>
    <row r="32" spans="1:16">
      <c r="A32" s="19" t="s">
        <v>20</v>
      </c>
      <c r="B32" s="185">
        <v>32</v>
      </c>
      <c r="C32" s="181">
        <v>64</v>
      </c>
      <c r="D32" s="192">
        <v>54</v>
      </c>
      <c r="E32" s="192">
        <v>6</v>
      </c>
      <c r="F32" s="192">
        <v>0</v>
      </c>
      <c r="G32" s="184">
        <f t="shared" si="1"/>
        <v>0</v>
      </c>
      <c r="H32" s="182">
        <v>60</v>
      </c>
      <c r="I32" s="185">
        <v>36</v>
      </c>
      <c r="J32" s="172">
        <f t="shared" si="0"/>
        <v>0.125</v>
      </c>
      <c r="N32" s="28"/>
      <c r="P32" s="28"/>
    </row>
    <row r="33" spans="1:16" ht="15.75" thickBot="1">
      <c r="A33" s="20" t="s">
        <v>21</v>
      </c>
      <c r="B33" s="185">
        <v>5327</v>
      </c>
      <c r="C33" s="181">
        <f>1562-21</f>
        <v>1541</v>
      </c>
      <c r="D33" s="193">
        <v>1381</v>
      </c>
      <c r="E33" s="193">
        <v>403</v>
      </c>
      <c r="F33" s="193">
        <v>557</v>
      </c>
      <c r="G33" s="205">
        <f t="shared" si="1"/>
        <v>25</v>
      </c>
      <c r="H33" s="182">
        <v>2366</v>
      </c>
      <c r="I33" s="185">
        <v>4511</v>
      </c>
      <c r="J33" s="206">
        <f t="shared" si="0"/>
        <v>-0.15318190351041863</v>
      </c>
      <c r="N33" s="28"/>
      <c r="P33" s="28"/>
    </row>
    <row r="34" spans="1:16" ht="13.5" customHeight="1" thickTop="1" thickBot="1">
      <c r="A34" s="80" t="s">
        <v>22</v>
      </c>
      <c r="B34" s="208">
        <f>SUM(B5:B33)</f>
        <v>124196</v>
      </c>
      <c r="C34" s="200">
        <f>SUM(C5:C33)</f>
        <v>51576</v>
      </c>
      <c r="D34" s="201">
        <f t="shared" ref="D34:G34" si="2">SUM(D5:D33)</f>
        <v>45097</v>
      </c>
      <c r="E34" s="202">
        <f t="shared" si="2"/>
        <v>6995</v>
      </c>
      <c r="F34" s="202">
        <f t="shared" si="2"/>
        <v>14278</v>
      </c>
      <c r="G34" s="202">
        <f t="shared" si="2"/>
        <v>2547</v>
      </c>
      <c r="H34" s="203">
        <f t="shared" ref="H34" si="3">SUM(H5:H33)</f>
        <v>68917</v>
      </c>
      <c r="I34" s="204">
        <f>SUM(I5:I33)</f>
        <v>108292</v>
      </c>
      <c r="J34" s="207">
        <f t="shared" ref="J34" si="4">(I34-B34)/B34</f>
        <v>-0.12805565396631133</v>
      </c>
    </row>
    <row r="35" spans="1:16" ht="15.75" thickTop="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</row>
    <row r="36" spans="1:16" ht="20.25" customHeight="1">
      <c r="A36" s="157" t="s">
        <v>99</v>
      </c>
      <c r="B36" s="158" t="s">
        <v>103</v>
      </c>
      <c r="C36" s="158"/>
      <c r="D36" s="158"/>
      <c r="E36" s="158"/>
      <c r="F36" s="158"/>
      <c r="G36" s="159"/>
      <c r="H36" s="154"/>
      <c r="I36" s="156"/>
      <c r="J36" s="156"/>
      <c r="K36" s="1"/>
      <c r="L36" s="1"/>
      <c r="M36" s="86"/>
      <c r="N36" s="28"/>
    </row>
    <row r="37" spans="1:16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</row>
    <row r="38" spans="1:16">
      <c r="H38" s="28"/>
    </row>
  </sheetData>
  <mergeCells count="5">
    <mergeCell ref="D3:H3"/>
    <mergeCell ref="A2:M2"/>
    <mergeCell ref="A1:M1"/>
    <mergeCell ref="N2:N3"/>
    <mergeCell ref="J3:M3"/>
  </mergeCells>
  <printOptions horizontalCentered="1"/>
  <pageMargins left="0" right="0" top="0" bottom="0" header="0.31496062992125984" footer="0"/>
  <pageSetup paperSize="9" scale="74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F8" sqref="F8"/>
    </sheetView>
  </sheetViews>
  <sheetFormatPr defaultRowHeight="15"/>
  <cols>
    <col min="1" max="1" width="7.85546875" style="1" customWidth="1"/>
    <col min="2" max="6" width="12.7109375" customWidth="1"/>
    <col min="7" max="7" width="14.140625" customWidth="1"/>
  </cols>
  <sheetData>
    <row r="1" spans="1:10" ht="37.5">
      <c r="A1" s="268" t="s">
        <v>44</v>
      </c>
      <c r="B1" s="268"/>
      <c r="C1" s="268"/>
      <c r="D1" s="268"/>
      <c r="E1" s="268"/>
      <c r="F1" s="268"/>
      <c r="G1" s="268"/>
    </row>
    <row r="2" spans="1:10">
      <c r="B2" s="1"/>
      <c r="C2" s="1"/>
      <c r="D2" s="1"/>
      <c r="E2" s="1"/>
      <c r="F2" s="1"/>
      <c r="G2" s="1"/>
    </row>
    <row r="3" spans="1:10" ht="23.25">
      <c r="B3" s="270" t="s">
        <v>23</v>
      </c>
      <c r="C3" s="270"/>
      <c r="D3" s="270"/>
      <c r="E3" s="270"/>
      <c r="F3" s="270"/>
      <c r="G3" s="10"/>
    </row>
    <row r="4" spans="1:10" ht="23.25">
      <c r="B4" s="270" t="s">
        <v>149</v>
      </c>
      <c r="C4" s="270"/>
      <c r="D4" s="270"/>
      <c r="E4" s="270"/>
      <c r="F4" s="270"/>
      <c r="G4" s="10"/>
    </row>
    <row r="5" spans="1:10" ht="24" thickBot="1">
      <c r="B5" s="3"/>
      <c r="C5" s="3"/>
      <c r="D5" s="3"/>
      <c r="E5" s="3"/>
      <c r="F5" s="3"/>
      <c r="G5" s="1"/>
    </row>
    <row r="6" spans="1:10" ht="24.75" thickTop="1" thickBot="1">
      <c r="B6" s="22">
        <v>2018</v>
      </c>
      <c r="C6" s="22">
        <v>2019</v>
      </c>
      <c r="D6" s="22">
        <v>2020</v>
      </c>
      <c r="E6" s="22">
        <v>2021</v>
      </c>
      <c r="F6" s="22">
        <v>2022</v>
      </c>
      <c r="G6" s="10"/>
    </row>
    <row r="7" spans="1:10" ht="24.75" thickTop="1" thickBot="1">
      <c r="B7" s="234">
        <v>49968</v>
      </c>
      <c r="C7" s="234">
        <v>50874</v>
      </c>
      <c r="D7" s="234">
        <v>42049</v>
      </c>
      <c r="E7" s="234">
        <v>48112</v>
      </c>
      <c r="F7" s="234">
        <v>51576</v>
      </c>
      <c r="G7" s="10"/>
      <c r="J7" s="1" t="s">
        <v>111</v>
      </c>
    </row>
    <row r="8" spans="1:10" ht="15.75" thickTop="1">
      <c r="B8" s="1"/>
      <c r="C8" s="1"/>
      <c r="D8" s="1"/>
      <c r="E8" s="1"/>
      <c r="F8" s="1"/>
    </row>
    <row r="9" spans="1:10">
      <c r="B9" s="1"/>
      <c r="C9" s="1"/>
      <c r="D9" s="1"/>
      <c r="E9" s="1"/>
    </row>
    <row r="10" spans="1:10">
      <c r="B10" s="1"/>
      <c r="C10" s="1"/>
      <c r="D10" s="1"/>
      <c r="E10" s="1"/>
    </row>
    <row r="11" spans="1:10">
      <c r="B11" s="1"/>
      <c r="C11" s="1"/>
      <c r="D11" s="1"/>
      <c r="E11" s="1"/>
    </row>
    <row r="12" spans="1:10">
      <c r="B12" s="1"/>
      <c r="C12" s="1"/>
      <c r="D12" s="1"/>
      <c r="E12" s="1"/>
    </row>
    <row r="13" spans="1:10">
      <c r="B13" s="1"/>
      <c r="C13" s="1"/>
      <c r="D13" s="1"/>
      <c r="E13" s="1"/>
    </row>
    <row r="14" spans="1:10">
      <c r="B14" s="1"/>
      <c r="C14" s="1"/>
      <c r="D14" s="1"/>
      <c r="E14" s="1"/>
    </row>
    <row r="15" spans="1:10">
      <c r="B15" s="1"/>
      <c r="C15" s="1"/>
      <c r="D15" s="1"/>
      <c r="E15" s="1"/>
    </row>
    <row r="16" spans="1:10">
      <c r="B16" s="1"/>
      <c r="C16" s="1"/>
      <c r="D16" s="1"/>
      <c r="E16" s="1"/>
    </row>
    <row r="17" spans="2:5">
      <c r="B17" s="1"/>
      <c r="C17" s="1"/>
      <c r="D17" s="1"/>
      <c r="E17" s="1"/>
    </row>
    <row r="18" spans="2:5">
      <c r="B18" s="1"/>
      <c r="C18" s="1"/>
      <c r="D18" s="1"/>
      <c r="E18" s="1"/>
    </row>
    <row r="19" spans="2:5">
      <c r="B19" s="1"/>
      <c r="C19" s="1"/>
      <c r="D19" s="1"/>
      <c r="E19" s="1"/>
    </row>
    <row r="20" spans="2:5">
      <c r="B20" s="1"/>
      <c r="C20" s="1"/>
      <c r="D20" s="1"/>
      <c r="E20" s="1"/>
    </row>
    <row r="21" spans="2:5">
      <c r="B21" s="1"/>
      <c r="C21" s="1"/>
      <c r="D21" s="1"/>
      <c r="E21" s="1"/>
    </row>
    <row r="22" spans="2:5">
      <c r="B22" s="1"/>
      <c r="C22" s="1"/>
      <c r="D22" s="1"/>
      <c r="E22" s="1"/>
    </row>
    <row r="23" spans="2:5">
      <c r="B23" s="1"/>
      <c r="C23" s="1"/>
      <c r="D23" s="1"/>
      <c r="E23" s="1"/>
    </row>
    <row r="24" spans="2:5">
      <c r="B24" s="1"/>
      <c r="C24" s="1"/>
      <c r="D24" s="1"/>
      <c r="E24" s="1"/>
    </row>
    <row r="25" spans="2:5">
      <c r="B25" s="1"/>
      <c r="C25" s="1"/>
      <c r="D25" s="1"/>
      <c r="E25" s="1"/>
    </row>
    <row r="26" spans="2:5">
      <c r="B26" s="1"/>
      <c r="C26" s="1"/>
      <c r="D26" s="1"/>
      <c r="E26" s="1"/>
    </row>
    <row r="27" spans="2:5">
      <c r="B27" s="1"/>
      <c r="C27" s="1"/>
      <c r="D27" s="1"/>
      <c r="E27" s="1"/>
    </row>
    <row r="28" spans="2:5">
      <c r="B28" s="1"/>
      <c r="C28" s="1"/>
      <c r="D28" s="1"/>
      <c r="E28" s="1"/>
    </row>
    <row r="29" spans="2:5">
      <c r="B29" s="1"/>
      <c r="C29" s="1"/>
      <c r="D29" s="1"/>
      <c r="E29" s="1"/>
    </row>
    <row r="30" spans="2:5">
      <c r="B30" s="1"/>
      <c r="C30" s="1"/>
      <c r="D30" s="1"/>
      <c r="E30" s="1"/>
    </row>
    <row r="31" spans="2:5">
      <c r="B31" s="1"/>
      <c r="C31" s="1"/>
      <c r="D31" s="1"/>
      <c r="E31" s="1"/>
    </row>
    <row r="32" spans="2:5">
      <c r="B32" s="1"/>
      <c r="C32" s="1"/>
      <c r="D32" s="1"/>
      <c r="E32" s="1"/>
    </row>
    <row r="33" spans="2:7">
      <c r="B33" s="1"/>
      <c r="C33" s="1"/>
      <c r="D33" s="1"/>
      <c r="E33" s="1"/>
    </row>
    <row r="34" spans="2:7">
      <c r="B34" s="1"/>
      <c r="C34" s="1"/>
      <c r="D34" s="1"/>
      <c r="E34" s="1"/>
    </row>
    <row r="35" spans="2:7">
      <c r="B35" s="1"/>
      <c r="C35" s="1"/>
      <c r="D35" s="1"/>
      <c r="E35" s="1"/>
    </row>
    <row r="36" spans="2:7">
      <c r="B36" s="1"/>
      <c r="C36" s="1"/>
      <c r="D36" s="1"/>
      <c r="E36" s="1"/>
    </row>
    <row r="37" spans="2:7">
      <c r="B37" s="1"/>
      <c r="C37" s="1"/>
      <c r="D37" s="1"/>
      <c r="E37" s="1"/>
    </row>
    <row r="38" spans="2:7">
      <c r="B38" s="1"/>
      <c r="C38" s="1"/>
      <c r="D38" s="1"/>
      <c r="E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K20" sqref="K20"/>
    </sheetView>
  </sheetViews>
  <sheetFormatPr defaultRowHeight="15"/>
  <cols>
    <col min="1" max="1" width="7.5703125" style="1" customWidth="1"/>
    <col min="2" max="6" width="12.7109375" customWidth="1"/>
    <col min="7" max="7" width="11.85546875" customWidth="1"/>
  </cols>
  <sheetData>
    <row r="1" spans="1:7" ht="37.5">
      <c r="A1" s="268" t="s">
        <v>44</v>
      </c>
      <c r="B1" s="268"/>
      <c r="C1" s="268"/>
      <c r="D1" s="268"/>
      <c r="E1" s="268"/>
      <c r="F1" s="268"/>
      <c r="G1" s="268"/>
    </row>
    <row r="2" spans="1:7">
      <c r="B2" s="1"/>
      <c r="C2" s="1"/>
      <c r="D2" s="1"/>
      <c r="E2" s="1"/>
      <c r="F2" s="1"/>
      <c r="G2" s="1"/>
    </row>
    <row r="3" spans="1:7" ht="23.25">
      <c r="A3" s="10"/>
      <c r="B3" s="270" t="s">
        <v>25</v>
      </c>
      <c r="C3" s="270"/>
      <c r="D3" s="270"/>
      <c r="E3" s="270"/>
      <c r="F3" s="270"/>
      <c r="G3" s="10"/>
    </row>
    <row r="4" spans="1:7" ht="23.25">
      <c r="A4" s="10"/>
      <c r="B4" s="270" t="s">
        <v>148</v>
      </c>
      <c r="C4" s="270"/>
      <c r="D4" s="270"/>
      <c r="E4" s="270"/>
      <c r="F4" s="270"/>
      <c r="G4" s="10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0"/>
      <c r="B6" s="22">
        <v>2018</v>
      </c>
      <c r="C6" s="22">
        <v>2019</v>
      </c>
      <c r="D6" s="22">
        <v>2020</v>
      </c>
      <c r="E6" s="22">
        <v>2021</v>
      </c>
      <c r="F6" s="22">
        <v>2022</v>
      </c>
      <c r="G6" s="10"/>
    </row>
    <row r="7" spans="1:7" ht="24.75" thickTop="1" thickBot="1">
      <c r="A7" s="10"/>
      <c r="B7" s="234">
        <v>68120</v>
      </c>
      <c r="C7" s="234">
        <v>66684</v>
      </c>
      <c r="D7" s="234">
        <v>57351</v>
      </c>
      <c r="E7" s="234">
        <v>59949</v>
      </c>
      <c r="F7" s="234">
        <v>68917</v>
      </c>
      <c r="G7" s="10"/>
    </row>
    <row r="8" spans="1:7" ht="15.75" thickTop="1"/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M12" sqref="M12"/>
    </sheetView>
  </sheetViews>
  <sheetFormatPr defaultRowHeight="15"/>
  <cols>
    <col min="1" max="1" width="7.5703125" style="1" customWidth="1"/>
    <col min="2" max="6" width="13.42578125" customWidth="1"/>
    <col min="7" max="7" width="11.85546875" customWidth="1"/>
  </cols>
  <sheetData>
    <row r="1" spans="1:7" ht="37.5">
      <c r="A1" s="268" t="s">
        <v>44</v>
      </c>
      <c r="B1" s="268"/>
      <c r="C1" s="268"/>
      <c r="D1" s="268"/>
      <c r="E1" s="268"/>
      <c r="F1" s="268"/>
      <c r="G1" s="268"/>
    </row>
    <row r="2" spans="1:7">
      <c r="B2" s="1"/>
      <c r="C2" s="1"/>
      <c r="D2" s="1"/>
      <c r="E2" s="1"/>
      <c r="F2" s="1"/>
      <c r="G2" s="1"/>
    </row>
    <row r="3" spans="1:7" ht="23.25">
      <c r="A3" s="10"/>
      <c r="B3" s="270" t="s">
        <v>24</v>
      </c>
      <c r="C3" s="270"/>
      <c r="D3" s="270"/>
      <c r="E3" s="270"/>
      <c r="F3" s="270"/>
      <c r="G3" s="1"/>
    </row>
    <row r="4" spans="1:7" ht="23.25">
      <c r="A4" s="10"/>
      <c r="B4" s="270" t="s">
        <v>148</v>
      </c>
      <c r="C4" s="270"/>
      <c r="D4" s="270"/>
      <c r="E4" s="270"/>
      <c r="F4" s="270"/>
      <c r="G4" s="1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0"/>
      <c r="B6" s="22">
        <v>2018</v>
      </c>
      <c r="C6" s="22">
        <v>2019</v>
      </c>
      <c r="D6" s="22">
        <v>2020</v>
      </c>
      <c r="E6" s="22">
        <v>2021</v>
      </c>
      <c r="F6" s="22">
        <v>2022</v>
      </c>
    </row>
    <row r="7" spans="1:7" ht="24.75" thickTop="1" thickBot="1">
      <c r="A7" s="10"/>
      <c r="B7" s="234">
        <v>165896</v>
      </c>
      <c r="C7" s="234">
        <v>149958</v>
      </c>
      <c r="D7" s="234">
        <v>135451</v>
      </c>
      <c r="E7" s="234">
        <v>124196</v>
      </c>
      <c r="F7" s="234">
        <v>108292</v>
      </c>
    </row>
    <row r="8" spans="1:7" ht="15.75" thickTop="1"/>
    <row r="38" spans="2:7">
      <c r="B38" s="1"/>
      <c r="C38" s="1"/>
      <c r="D38" s="1"/>
      <c r="E38" s="1"/>
      <c r="F38" s="1"/>
      <c r="G38" s="1"/>
    </row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4" workbookViewId="0">
      <selection activeCell="D31" sqref="D31"/>
    </sheetView>
  </sheetViews>
  <sheetFormatPr defaultColWidth="9.140625" defaultRowHeight="15"/>
  <cols>
    <col min="1" max="1" width="43.42578125" style="1" bestFit="1" customWidth="1"/>
    <col min="2" max="2" width="16.7109375" style="1" customWidth="1"/>
    <col min="3" max="3" width="14" style="1" customWidth="1"/>
    <col min="4" max="4" width="14.5703125" style="1" customWidth="1"/>
    <col min="5" max="5" width="14" style="1" bestFit="1" customWidth="1"/>
    <col min="6" max="7" width="16.7109375" style="1" customWidth="1"/>
    <col min="8" max="16384" width="9.140625" style="1"/>
  </cols>
  <sheetData>
    <row r="1" spans="1:7" ht="33.75">
      <c r="A1" s="274" t="s">
        <v>44</v>
      </c>
      <c r="B1" s="274"/>
      <c r="C1" s="274"/>
      <c r="D1" s="274"/>
      <c r="E1" s="274"/>
      <c r="F1" s="274"/>
      <c r="G1" s="274"/>
    </row>
    <row r="2" spans="1:7" ht="29.25">
      <c r="A2" s="275" t="s">
        <v>66</v>
      </c>
      <c r="B2" s="275"/>
      <c r="C2" s="275"/>
      <c r="D2" s="275"/>
      <c r="E2" s="275"/>
      <c r="F2" s="275"/>
      <c r="G2" s="275"/>
    </row>
    <row r="3" spans="1:7" ht="20.25" customHeight="1">
      <c r="A3" s="315" t="s">
        <v>134</v>
      </c>
      <c r="B3" s="315"/>
      <c r="C3" s="315"/>
      <c r="D3" s="315"/>
      <c r="E3" s="315"/>
      <c r="F3" s="315"/>
      <c r="G3" s="315"/>
    </row>
    <row r="4" spans="1:7">
      <c r="A4" s="317" t="s">
        <v>0</v>
      </c>
      <c r="B4" s="317" t="s">
        <v>82</v>
      </c>
      <c r="C4" s="316" t="s">
        <v>67</v>
      </c>
      <c r="D4" s="316"/>
      <c r="E4" s="316"/>
      <c r="F4" s="316"/>
      <c r="G4" s="317" t="s">
        <v>87</v>
      </c>
    </row>
    <row r="5" spans="1:7" ht="54.75" customHeight="1" thickBot="1">
      <c r="A5" s="318"/>
      <c r="B5" s="319"/>
      <c r="C5" s="240" t="s">
        <v>83</v>
      </c>
      <c r="D5" s="240" t="s">
        <v>84</v>
      </c>
      <c r="E5" s="240" t="s">
        <v>85</v>
      </c>
      <c r="F5" s="240" t="s">
        <v>86</v>
      </c>
      <c r="G5" s="319"/>
    </row>
    <row r="6" spans="1:7" ht="15.75" thickTop="1">
      <c r="A6" s="174" t="s">
        <v>101</v>
      </c>
      <c r="B6" s="236">
        <v>1409</v>
      </c>
      <c r="C6" s="242">
        <v>1</v>
      </c>
      <c r="D6" s="242">
        <v>7</v>
      </c>
      <c r="E6" s="242">
        <v>41</v>
      </c>
      <c r="F6" s="242">
        <v>2</v>
      </c>
      <c r="G6" s="237">
        <f>B6-SUM(C6:F6)</f>
        <v>1358</v>
      </c>
    </row>
    <row r="7" spans="1:7">
      <c r="A7" s="175" t="s">
        <v>58</v>
      </c>
      <c r="B7" s="236">
        <v>744</v>
      </c>
      <c r="C7" s="242" t="s">
        <v>108</v>
      </c>
      <c r="D7" s="242">
        <v>6</v>
      </c>
      <c r="E7" s="242">
        <v>3</v>
      </c>
      <c r="F7" s="242">
        <v>3</v>
      </c>
      <c r="G7" s="237">
        <f t="shared" ref="G7:G34" si="0">B7-SUM(C7:F7)</f>
        <v>732</v>
      </c>
    </row>
    <row r="8" spans="1:7">
      <c r="A8" s="175" t="s">
        <v>2</v>
      </c>
      <c r="B8" s="236">
        <v>388</v>
      </c>
      <c r="C8" s="241">
        <v>2</v>
      </c>
      <c r="D8" s="241">
        <v>23</v>
      </c>
      <c r="E8" s="241" t="s">
        <v>108</v>
      </c>
      <c r="F8" s="241">
        <v>1</v>
      </c>
      <c r="G8" s="237">
        <f t="shared" si="0"/>
        <v>362</v>
      </c>
    </row>
    <row r="9" spans="1:7">
      <c r="A9" s="175" t="s">
        <v>3</v>
      </c>
      <c r="B9" s="236">
        <v>2252</v>
      </c>
      <c r="C9" s="241">
        <v>4</v>
      </c>
      <c r="D9" s="241">
        <v>141</v>
      </c>
      <c r="E9" s="241">
        <v>2</v>
      </c>
      <c r="F9" s="241">
        <v>2</v>
      </c>
      <c r="G9" s="237">
        <f t="shared" si="0"/>
        <v>2103</v>
      </c>
    </row>
    <row r="10" spans="1:7">
      <c r="A10" s="175" t="s">
        <v>59</v>
      </c>
      <c r="B10" s="236">
        <v>1066</v>
      </c>
      <c r="C10" s="241">
        <v>1</v>
      </c>
      <c r="D10" s="241">
        <v>5</v>
      </c>
      <c r="E10" s="241" t="s">
        <v>108</v>
      </c>
      <c r="F10" s="241">
        <v>1</v>
      </c>
      <c r="G10" s="237">
        <f t="shared" si="0"/>
        <v>1059</v>
      </c>
    </row>
    <row r="11" spans="1:7">
      <c r="A11" s="175" t="s">
        <v>4</v>
      </c>
      <c r="B11" s="236">
        <v>9931</v>
      </c>
      <c r="C11" s="241">
        <v>6</v>
      </c>
      <c r="D11" s="241">
        <v>140</v>
      </c>
      <c r="E11" s="241">
        <v>16</v>
      </c>
      <c r="F11" s="241">
        <v>39</v>
      </c>
      <c r="G11" s="237">
        <f t="shared" si="0"/>
        <v>9730</v>
      </c>
    </row>
    <row r="12" spans="1:7">
      <c r="A12" s="175" t="s">
        <v>60</v>
      </c>
      <c r="B12" s="236">
        <v>2786</v>
      </c>
      <c r="C12" s="241">
        <v>3</v>
      </c>
      <c r="D12" s="241">
        <v>65</v>
      </c>
      <c r="E12" s="241">
        <v>9</v>
      </c>
      <c r="F12" s="241">
        <v>20</v>
      </c>
      <c r="G12" s="237">
        <f t="shared" si="0"/>
        <v>2689</v>
      </c>
    </row>
    <row r="13" spans="1:7">
      <c r="A13" s="175" t="s">
        <v>5</v>
      </c>
      <c r="B13" s="236">
        <v>2028</v>
      </c>
      <c r="C13" s="241">
        <v>1</v>
      </c>
      <c r="D13" s="241">
        <v>27</v>
      </c>
      <c r="E13" s="241" t="s">
        <v>108</v>
      </c>
      <c r="F13" s="241">
        <v>23</v>
      </c>
      <c r="G13" s="237">
        <f t="shared" si="0"/>
        <v>1977</v>
      </c>
    </row>
    <row r="14" spans="1:7">
      <c r="A14" s="175" t="s">
        <v>61</v>
      </c>
      <c r="B14" s="236">
        <v>748</v>
      </c>
      <c r="C14" s="242" t="s">
        <v>108</v>
      </c>
      <c r="D14" s="241">
        <v>3</v>
      </c>
      <c r="E14" s="241" t="s">
        <v>108</v>
      </c>
      <c r="F14" s="241">
        <v>1</v>
      </c>
      <c r="G14" s="237">
        <f t="shared" si="0"/>
        <v>744</v>
      </c>
    </row>
    <row r="15" spans="1:7">
      <c r="A15" s="175" t="s">
        <v>6</v>
      </c>
      <c r="B15" s="236">
        <v>212</v>
      </c>
      <c r="C15" s="242" t="s">
        <v>108</v>
      </c>
      <c r="D15" s="241">
        <v>15</v>
      </c>
      <c r="E15" s="241" t="s">
        <v>108</v>
      </c>
      <c r="F15" s="241" t="s">
        <v>108</v>
      </c>
      <c r="G15" s="237">
        <f t="shared" si="0"/>
        <v>197</v>
      </c>
    </row>
    <row r="16" spans="1:7">
      <c r="A16" s="175" t="s">
        <v>7</v>
      </c>
      <c r="B16" s="236">
        <v>2454</v>
      </c>
      <c r="C16" s="242" t="s">
        <v>108</v>
      </c>
      <c r="D16" s="241">
        <v>20</v>
      </c>
      <c r="E16" s="241">
        <v>26</v>
      </c>
      <c r="F16" s="241">
        <v>3</v>
      </c>
      <c r="G16" s="237">
        <f t="shared" si="0"/>
        <v>2405</v>
      </c>
    </row>
    <row r="17" spans="1:7">
      <c r="A17" s="175" t="s">
        <v>8</v>
      </c>
      <c r="B17" s="236">
        <v>41000</v>
      </c>
      <c r="C17" s="241">
        <v>43</v>
      </c>
      <c r="D17" s="241">
        <v>363</v>
      </c>
      <c r="E17" s="243">
        <v>169</v>
      </c>
      <c r="F17" s="241">
        <v>64</v>
      </c>
      <c r="G17" s="237">
        <f t="shared" si="0"/>
        <v>40361</v>
      </c>
    </row>
    <row r="18" spans="1:7">
      <c r="A18" s="175" t="s">
        <v>9</v>
      </c>
      <c r="B18" s="236">
        <v>1444</v>
      </c>
      <c r="C18" s="241">
        <v>5</v>
      </c>
      <c r="D18" s="241">
        <v>26</v>
      </c>
      <c r="E18" s="241">
        <v>17</v>
      </c>
      <c r="F18" s="241">
        <v>13</v>
      </c>
      <c r="G18" s="237">
        <f t="shared" si="0"/>
        <v>1383</v>
      </c>
    </row>
    <row r="19" spans="1:7">
      <c r="A19" s="175" t="s">
        <v>62</v>
      </c>
      <c r="B19" s="236">
        <v>1474</v>
      </c>
      <c r="C19" s="241">
        <v>2</v>
      </c>
      <c r="D19" s="241">
        <v>4</v>
      </c>
      <c r="E19" s="241" t="s">
        <v>108</v>
      </c>
      <c r="F19" s="241">
        <v>4</v>
      </c>
      <c r="G19" s="237">
        <f t="shared" si="0"/>
        <v>1464</v>
      </c>
    </row>
    <row r="20" spans="1:7">
      <c r="A20" s="175" t="s">
        <v>10</v>
      </c>
      <c r="B20" s="236">
        <v>6423</v>
      </c>
      <c r="C20" s="241">
        <v>5</v>
      </c>
      <c r="D20" s="241">
        <v>30</v>
      </c>
      <c r="E20" s="241">
        <v>6</v>
      </c>
      <c r="F20" s="241">
        <v>14</v>
      </c>
      <c r="G20" s="237">
        <f t="shared" si="0"/>
        <v>6368</v>
      </c>
    </row>
    <row r="21" spans="1:7">
      <c r="A21" s="175" t="s">
        <v>11</v>
      </c>
      <c r="B21" s="236">
        <v>2211</v>
      </c>
      <c r="C21" s="241">
        <v>1</v>
      </c>
      <c r="D21" s="241">
        <v>19</v>
      </c>
      <c r="E21" s="241">
        <v>10</v>
      </c>
      <c r="F21" s="241">
        <v>5</v>
      </c>
      <c r="G21" s="237">
        <f t="shared" si="0"/>
        <v>2176</v>
      </c>
    </row>
    <row r="22" spans="1:7">
      <c r="A22" s="175" t="s">
        <v>12</v>
      </c>
      <c r="B22" s="236">
        <v>634</v>
      </c>
      <c r="C22" s="241">
        <v>1</v>
      </c>
      <c r="D22" s="241">
        <v>1</v>
      </c>
      <c r="E22" s="243" t="s">
        <v>108</v>
      </c>
      <c r="F22" s="241">
        <v>2</v>
      </c>
      <c r="G22" s="237">
        <f t="shared" si="0"/>
        <v>630</v>
      </c>
    </row>
    <row r="23" spans="1:7">
      <c r="A23" s="175" t="s">
        <v>13</v>
      </c>
      <c r="B23" s="236">
        <v>2483</v>
      </c>
      <c r="C23" s="242" t="s">
        <v>108</v>
      </c>
      <c r="D23" s="241">
        <v>14</v>
      </c>
      <c r="E23" s="241">
        <v>37</v>
      </c>
      <c r="F23" s="241">
        <v>11</v>
      </c>
      <c r="G23" s="237">
        <f t="shared" si="0"/>
        <v>2421</v>
      </c>
    </row>
    <row r="24" spans="1:7">
      <c r="A24" s="175" t="s">
        <v>14</v>
      </c>
      <c r="B24" s="236">
        <v>2821</v>
      </c>
      <c r="C24" s="241">
        <v>2</v>
      </c>
      <c r="D24" s="241">
        <v>26</v>
      </c>
      <c r="E24" s="241">
        <v>10</v>
      </c>
      <c r="F24" s="241">
        <v>11</v>
      </c>
      <c r="G24" s="237">
        <f t="shared" si="0"/>
        <v>2772</v>
      </c>
    </row>
    <row r="25" spans="1:7">
      <c r="A25" s="175" t="s">
        <v>63</v>
      </c>
      <c r="B25" s="236">
        <v>2836</v>
      </c>
      <c r="C25" s="241">
        <v>5</v>
      </c>
      <c r="D25" s="241">
        <v>31</v>
      </c>
      <c r="E25" s="241">
        <v>8</v>
      </c>
      <c r="F25" s="241">
        <v>6</v>
      </c>
      <c r="G25" s="237">
        <f t="shared" si="0"/>
        <v>2786</v>
      </c>
    </row>
    <row r="26" spans="1:7">
      <c r="A26" s="175" t="s">
        <v>15</v>
      </c>
      <c r="B26" s="236">
        <v>1942</v>
      </c>
      <c r="C26" s="241">
        <v>1</v>
      </c>
      <c r="D26" s="241">
        <v>8</v>
      </c>
      <c r="E26" s="241">
        <v>2</v>
      </c>
      <c r="F26" s="241" t="s">
        <v>108</v>
      </c>
      <c r="G26" s="237">
        <f t="shared" si="0"/>
        <v>1931</v>
      </c>
    </row>
    <row r="27" spans="1:7">
      <c r="A27" s="175" t="s">
        <v>64</v>
      </c>
      <c r="B27" s="236">
        <v>5722</v>
      </c>
      <c r="C27" s="241">
        <v>3</v>
      </c>
      <c r="D27" s="241">
        <v>288</v>
      </c>
      <c r="E27" s="241">
        <v>13</v>
      </c>
      <c r="F27" s="241">
        <v>31</v>
      </c>
      <c r="G27" s="237">
        <f t="shared" si="0"/>
        <v>5387</v>
      </c>
    </row>
    <row r="28" spans="1:7">
      <c r="A28" s="175" t="s">
        <v>16</v>
      </c>
      <c r="B28" s="236">
        <v>5761</v>
      </c>
      <c r="C28" s="241">
        <v>4</v>
      </c>
      <c r="D28" s="241">
        <v>63</v>
      </c>
      <c r="E28" s="241">
        <v>8</v>
      </c>
      <c r="F28" s="241">
        <v>31</v>
      </c>
      <c r="G28" s="237">
        <f t="shared" si="0"/>
        <v>5655</v>
      </c>
    </row>
    <row r="29" spans="1:7">
      <c r="A29" s="175" t="s">
        <v>17</v>
      </c>
      <c r="B29" s="236">
        <v>3587</v>
      </c>
      <c r="C29" s="242" t="s">
        <v>108</v>
      </c>
      <c r="D29" s="241">
        <v>40</v>
      </c>
      <c r="E29" s="241">
        <v>17</v>
      </c>
      <c r="F29" s="241">
        <v>9</v>
      </c>
      <c r="G29" s="237">
        <f t="shared" si="0"/>
        <v>3521</v>
      </c>
    </row>
    <row r="30" spans="1:7">
      <c r="A30" s="175" t="s">
        <v>65</v>
      </c>
      <c r="B30" s="236">
        <v>258</v>
      </c>
      <c r="C30" s="242" t="s">
        <v>108</v>
      </c>
      <c r="D30" s="241">
        <v>10</v>
      </c>
      <c r="E30" s="241" t="s">
        <v>108</v>
      </c>
      <c r="F30" s="241" t="s">
        <v>108</v>
      </c>
      <c r="G30" s="237">
        <f t="shared" si="0"/>
        <v>248</v>
      </c>
    </row>
    <row r="31" spans="1:7">
      <c r="A31" s="175" t="s">
        <v>18</v>
      </c>
      <c r="B31" s="236">
        <v>107</v>
      </c>
      <c r="C31" s="241">
        <v>1</v>
      </c>
      <c r="D31" s="241">
        <v>3</v>
      </c>
      <c r="E31" s="241" t="s">
        <v>108</v>
      </c>
      <c r="F31" s="241">
        <v>1</v>
      </c>
      <c r="G31" s="237">
        <f t="shared" si="0"/>
        <v>102</v>
      </c>
    </row>
    <row r="32" spans="1:7">
      <c r="A32" s="175" t="s">
        <v>19</v>
      </c>
      <c r="B32" s="236">
        <v>1024</v>
      </c>
      <c r="C32" s="241">
        <v>3</v>
      </c>
      <c r="D32" s="241">
        <v>4</v>
      </c>
      <c r="E32" s="241">
        <v>2</v>
      </c>
      <c r="F32" s="241">
        <v>6</v>
      </c>
      <c r="G32" s="237">
        <f t="shared" si="0"/>
        <v>1009</v>
      </c>
    </row>
    <row r="33" spans="1:8">
      <c r="A33" s="175" t="s">
        <v>20</v>
      </c>
      <c r="B33" s="236">
        <v>36</v>
      </c>
      <c r="C33" s="242" t="s">
        <v>108</v>
      </c>
      <c r="D33" s="241">
        <v>1</v>
      </c>
      <c r="E33" s="241" t="s">
        <v>108</v>
      </c>
      <c r="F33" s="241" t="s">
        <v>108</v>
      </c>
      <c r="G33" s="237">
        <f t="shared" si="0"/>
        <v>35</v>
      </c>
    </row>
    <row r="34" spans="1:8" ht="15.75" thickBot="1">
      <c r="A34" s="176" t="s">
        <v>21</v>
      </c>
      <c r="B34" s="236">
        <v>4511</v>
      </c>
      <c r="C34" s="241">
        <v>2</v>
      </c>
      <c r="D34" s="241">
        <v>12</v>
      </c>
      <c r="E34" s="243">
        <v>26</v>
      </c>
      <c r="F34" s="241">
        <v>21</v>
      </c>
      <c r="G34" s="237">
        <f t="shared" si="0"/>
        <v>4450</v>
      </c>
    </row>
    <row r="35" spans="1:8" ht="15.75" thickTop="1">
      <c r="A35" s="239" t="s">
        <v>22</v>
      </c>
      <c r="B35" s="238">
        <f>SUM(B6:B34)</f>
        <v>108292</v>
      </c>
      <c r="C35" s="244">
        <f t="shared" ref="C35:F35" si="1">SUM(C6:C34)</f>
        <v>96</v>
      </c>
      <c r="D35" s="244">
        <f t="shared" si="1"/>
        <v>1395</v>
      </c>
      <c r="E35" s="244">
        <f t="shared" si="1"/>
        <v>422</v>
      </c>
      <c r="F35" s="244">
        <f t="shared" si="1"/>
        <v>324</v>
      </c>
      <c r="G35" s="238">
        <f>SUM(G6:G34)</f>
        <v>106055</v>
      </c>
    </row>
    <row r="37" spans="1:8" ht="62.25" customHeight="1">
      <c r="A37" s="273" t="s">
        <v>107</v>
      </c>
      <c r="B37" s="273"/>
      <c r="C37" s="273"/>
      <c r="D37" s="273"/>
      <c r="E37" s="273"/>
      <c r="F37" s="273"/>
      <c r="G37" s="273"/>
      <c r="H37" s="273"/>
    </row>
    <row r="38" spans="1:8">
      <c r="A38" s="272" t="s">
        <v>88</v>
      </c>
      <c r="B38" s="272"/>
      <c r="C38" s="272"/>
      <c r="D38" s="272"/>
      <c r="E38" s="272"/>
    </row>
  </sheetData>
  <mergeCells count="9">
    <mergeCell ref="A38:E38"/>
    <mergeCell ref="A1:G1"/>
    <mergeCell ref="A2:G2"/>
    <mergeCell ref="A3:G3"/>
    <mergeCell ref="C4:F4"/>
    <mergeCell ref="A37:H37"/>
    <mergeCell ref="A4:A5"/>
    <mergeCell ref="G4:G5"/>
    <mergeCell ref="B4:B5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F8" sqref="F8"/>
    </sheetView>
  </sheetViews>
  <sheetFormatPr defaultRowHeight="15"/>
  <cols>
    <col min="1" max="1" width="7.140625" customWidth="1"/>
    <col min="2" max="6" width="12.7109375" customWidth="1"/>
  </cols>
  <sheetData>
    <row r="1" spans="1:7" ht="47.25">
      <c r="A1" s="271" t="s">
        <v>43</v>
      </c>
      <c r="B1" s="271"/>
      <c r="C1" s="271"/>
      <c r="D1" s="271"/>
      <c r="E1" s="271"/>
      <c r="F1" s="271"/>
      <c r="G1" s="271"/>
    </row>
    <row r="2" spans="1:7">
      <c r="A2" s="1"/>
      <c r="B2" s="1"/>
      <c r="C2" s="1"/>
      <c r="D2" s="1"/>
      <c r="E2" s="1"/>
    </row>
    <row r="3" spans="1:7" ht="23.25">
      <c r="A3" s="270" t="s">
        <v>23</v>
      </c>
      <c r="B3" s="270"/>
      <c r="C3" s="270"/>
      <c r="D3" s="270"/>
      <c r="E3" s="270"/>
      <c r="F3" s="270"/>
      <c r="G3" s="270"/>
    </row>
    <row r="4" spans="1:7" ht="23.25">
      <c r="A4" s="1"/>
      <c r="B4" s="270" t="s">
        <v>136</v>
      </c>
      <c r="C4" s="270"/>
      <c r="D4" s="270"/>
      <c r="E4" s="270"/>
      <c r="F4" s="270"/>
      <c r="G4" s="10"/>
    </row>
    <row r="5" spans="1:7" ht="24" thickBot="1">
      <c r="A5" s="1"/>
      <c r="B5" s="3"/>
      <c r="C5" s="3"/>
      <c r="D5" s="3"/>
      <c r="E5" s="3"/>
      <c r="F5" s="3"/>
    </row>
    <row r="6" spans="1:7" ht="24.75" thickTop="1" thickBot="1">
      <c r="A6" s="1"/>
      <c r="B6" s="22">
        <v>2018</v>
      </c>
      <c r="C6" s="22">
        <v>2019</v>
      </c>
      <c r="D6" s="22">
        <v>2020</v>
      </c>
      <c r="E6" s="22">
        <v>2021</v>
      </c>
      <c r="F6" s="22">
        <v>2022</v>
      </c>
    </row>
    <row r="7" spans="1:7" ht="24.75" thickTop="1" thickBot="1">
      <c r="A7" s="1"/>
      <c r="B7" s="234">
        <v>10659</v>
      </c>
      <c r="C7" s="234">
        <v>10758</v>
      </c>
      <c r="D7" s="234">
        <v>10163</v>
      </c>
      <c r="E7" s="234">
        <v>10797</v>
      </c>
      <c r="F7" s="234">
        <v>9946</v>
      </c>
    </row>
    <row r="8" spans="1:7" ht="15.75" thickTop="1">
      <c r="A8" s="1"/>
      <c r="B8" s="1"/>
      <c r="C8" s="1"/>
      <c r="D8" s="1"/>
      <c r="E8" s="1"/>
      <c r="F8" t="s">
        <v>111</v>
      </c>
    </row>
    <row r="9" spans="1:7">
      <c r="A9" s="1"/>
      <c r="B9" s="1"/>
      <c r="C9" s="1"/>
      <c r="D9" s="1"/>
      <c r="E9" s="1"/>
    </row>
    <row r="10" spans="1:7">
      <c r="A10" s="1"/>
      <c r="B10" s="1"/>
      <c r="C10" s="1"/>
      <c r="D10" s="1"/>
      <c r="E10" s="1"/>
    </row>
    <row r="11" spans="1:7">
      <c r="A11" s="1"/>
      <c r="B11" s="1"/>
      <c r="C11" s="1"/>
    </row>
    <row r="12" spans="1:7">
      <c r="A12" s="1"/>
      <c r="B12" s="1"/>
      <c r="C12" s="1"/>
    </row>
    <row r="13" spans="1:7">
      <c r="A13" s="1"/>
      <c r="B13" s="1"/>
      <c r="C13" s="1"/>
    </row>
    <row r="14" spans="1:7">
      <c r="A14" s="1"/>
      <c r="B14" s="1"/>
      <c r="C14" s="1"/>
    </row>
    <row r="15" spans="1:7">
      <c r="A15" s="1"/>
      <c r="B15" s="1"/>
      <c r="C15" s="1"/>
    </row>
    <row r="16" spans="1:7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7">
      <c r="A33" s="1"/>
      <c r="B33" s="1"/>
      <c r="C33" s="1"/>
    </row>
    <row r="34" spans="1:7">
      <c r="A34" s="1"/>
      <c r="B34" s="1"/>
      <c r="C34" s="1"/>
    </row>
    <row r="35" spans="1:7">
      <c r="A35" s="1"/>
      <c r="B35" s="1"/>
      <c r="C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</sheetData>
  <mergeCells count="3">
    <mergeCell ref="B4:F4"/>
    <mergeCell ref="A3:G3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H7" sqref="H7"/>
    </sheetView>
  </sheetViews>
  <sheetFormatPr defaultRowHeight="15"/>
  <cols>
    <col min="1" max="1" width="9.140625" style="1"/>
    <col min="2" max="2" width="7.42578125" customWidth="1"/>
    <col min="3" max="3" width="23.140625" bestFit="1" customWidth="1"/>
    <col min="4" max="10" width="13.28515625" bestFit="1" customWidth="1"/>
    <col min="11" max="13" width="12.42578125" bestFit="1" customWidth="1"/>
  </cols>
  <sheetData>
    <row r="1" spans="2:11" ht="44.25">
      <c r="B1" s="1"/>
      <c r="C1" s="320" t="s">
        <v>45</v>
      </c>
      <c r="D1" s="320"/>
      <c r="E1" s="320"/>
      <c r="F1" s="320"/>
      <c r="G1" s="320"/>
      <c r="H1" s="320"/>
      <c r="I1" s="1"/>
      <c r="J1" s="1"/>
      <c r="K1" s="1"/>
    </row>
    <row r="2" spans="2:11" ht="23.25">
      <c r="B2" s="6"/>
      <c r="C2" s="313" t="s">
        <v>46</v>
      </c>
      <c r="D2" s="313"/>
      <c r="E2" s="313"/>
      <c r="F2" s="313"/>
      <c r="G2" s="313"/>
      <c r="H2" s="313"/>
      <c r="I2" s="6"/>
      <c r="J2" s="6"/>
      <c r="K2" s="1"/>
    </row>
    <row r="3" spans="2:11" ht="23.25">
      <c r="B3" s="6"/>
      <c r="C3" s="313" t="s">
        <v>149</v>
      </c>
      <c r="D3" s="313"/>
      <c r="E3" s="313"/>
      <c r="F3" s="313"/>
      <c r="G3" s="313"/>
      <c r="H3" s="313"/>
      <c r="I3" s="6"/>
      <c r="J3" s="6"/>
      <c r="K3" s="1"/>
    </row>
    <row r="4" spans="2:11" ht="6.75" customHeight="1" thickBot="1">
      <c r="B4" s="1"/>
    </row>
    <row r="5" spans="2:11" ht="22.5" thickTop="1" thickBot="1">
      <c r="C5" s="35" t="s">
        <v>26</v>
      </c>
      <c r="D5" s="8">
        <v>2018</v>
      </c>
      <c r="E5" s="9">
        <v>2019</v>
      </c>
      <c r="F5" s="30">
        <v>2020</v>
      </c>
      <c r="G5" s="34">
        <v>2021</v>
      </c>
      <c r="H5" s="34">
        <v>2022</v>
      </c>
    </row>
    <row r="6" spans="2:11" ht="21.75" thickTop="1">
      <c r="C6" s="24" t="s">
        <v>1</v>
      </c>
      <c r="D6" s="147">
        <v>60627</v>
      </c>
      <c r="E6" s="147">
        <v>61632</v>
      </c>
      <c r="F6" s="147">
        <v>52212</v>
      </c>
      <c r="G6" s="147">
        <v>58909</v>
      </c>
      <c r="H6" s="211">
        <v>61522</v>
      </c>
    </row>
    <row r="7" spans="2:11" ht="21">
      <c r="C7" s="25" t="s">
        <v>27</v>
      </c>
      <c r="D7" s="148">
        <v>79175</v>
      </c>
      <c r="E7" s="148">
        <v>78835</v>
      </c>
      <c r="F7" s="148">
        <v>69162</v>
      </c>
      <c r="G7" s="148">
        <v>71738</v>
      </c>
      <c r="H7" s="212">
        <v>83635</v>
      </c>
    </row>
    <row r="8" spans="2:11" ht="21.75" thickBot="1">
      <c r="C8" s="26" t="s">
        <v>28</v>
      </c>
      <c r="D8" s="149">
        <v>191409</v>
      </c>
      <c r="E8" s="149">
        <v>173968</v>
      </c>
      <c r="F8" s="149">
        <v>158147</v>
      </c>
      <c r="G8" s="149">
        <v>145962</v>
      </c>
      <c r="H8" s="213">
        <v>125349</v>
      </c>
    </row>
    <row r="9" spans="2:11" ht="15.75" thickTop="1"/>
    <row r="14" spans="2:11">
      <c r="C14" s="1"/>
      <c r="D14" s="1"/>
    </row>
    <row r="15" spans="2:11">
      <c r="C15" s="1"/>
      <c r="D15" s="1"/>
    </row>
    <row r="16" spans="2:11">
      <c r="C16" s="1"/>
      <c r="D16" s="1"/>
    </row>
    <row r="17" spans="3:4">
      <c r="C17" s="1"/>
      <c r="D17" s="1"/>
    </row>
    <row r="18" spans="3:4">
      <c r="C18" s="1"/>
      <c r="D18" s="1"/>
    </row>
  </sheetData>
  <mergeCells count="3">
    <mergeCell ref="C1:H1"/>
    <mergeCell ref="C3:H3"/>
    <mergeCell ref="C2:H2"/>
  </mergeCells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topLeftCell="A5" zoomScale="60" zoomScaleNormal="60" workbookViewId="0">
      <selection activeCell="X38" sqref="X38"/>
    </sheetView>
  </sheetViews>
  <sheetFormatPr defaultRowHeight="15"/>
  <cols>
    <col min="1" max="1" width="37.7109375" style="1" customWidth="1"/>
    <col min="2" max="2" width="9.140625" style="1"/>
    <col min="3" max="3" width="11" style="1" customWidth="1"/>
    <col min="4" max="4" width="9.5703125" style="1" customWidth="1"/>
    <col min="5" max="5" width="9" style="1" customWidth="1"/>
    <col min="6" max="6" width="9.28515625" style="1" customWidth="1"/>
    <col min="7" max="7" width="10.140625" style="1" customWidth="1"/>
    <col min="8" max="8" width="9.85546875" style="1" bestFit="1" customWidth="1"/>
    <col min="9" max="9" width="11.42578125" style="1" customWidth="1"/>
    <col min="10" max="10" width="11.140625" style="1" customWidth="1"/>
    <col min="11" max="11" width="10.5703125" style="1" customWidth="1"/>
    <col min="12" max="12" width="9.140625" style="1"/>
    <col min="13" max="15" width="10.85546875" style="1" customWidth="1"/>
    <col min="16" max="16" width="11.5703125" style="1" customWidth="1"/>
    <col min="17" max="17" width="11.7109375" style="1" customWidth="1"/>
    <col min="18" max="18" width="11.5703125" style="1" customWidth="1"/>
    <col min="19" max="19" width="11" style="1" customWidth="1"/>
    <col min="20" max="20" width="12.85546875" style="1" customWidth="1"/>
    <col min="21" max="21" width="11" style="1" customWidth="1"/>
    <col min="22" max="22" width="9.5703125" style="1" customWidth="1"/>
    <col min="23" max="23" width="9" style="1" customWidth="1"/>
    <col min="24" max="24" width="9.7109375" style="1" bestFit="1" customWidth="1"/>
    <col min="25" max="16384" width="9.140625" style="1"/>
  </cols>
  <sheetData>
    <row r="1" spans="1:24">
      <c r="A1" s="321" t="s">
        <v>166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2"/>
    </row>
    <row r="2" spans="1:24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2"/>
    </row>
    <row r="3" spans="1:24" ht="15.75" thickBot="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2"/>
    </row>
    <row r="4" spans="1:24">
      <c r="A4" s="323" t="s">
        <v>0</v>
      </c>
      <c r="B4" s="326" t="s">
        <v>130</v>
      </c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7"/>
    </row>
    <row r="5" spans="1:24" ht="15.75" thickBot="1">
      <c r="A5" s="324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9"/>
    </row>
    <row r="6" spans="1:24" ht="45.75" thickBot="1">
      <c r="A6" s="325"/>
      <c r="B6" s="257" t="s">
        <v>118</v>
      </c>
      <c r="C6" s="227" t="s">
        <v>119</v>
      </c>
      <c r="D6" s="227" t="s">
        <v>114</v>
      </c>
      <c r="E6" s="228" t="s">
        <v>120</v>
      </c>
      <c r="F6" s="228" t="s">
        <v>154</v>
      </c>
      <c r="G6" s="227" t="s">
        <v>153</v>
      </c>
      <c r="H6" s="228" t="s">
        <v>151</v>
      </c>
      <c r="I6" s="227" t="s">
        <v>121</v>
      </c>
      <c r="J6" s="227" t="s">
        <v>150</v>
      </c>
      <c r="K6" s="227" t="s">
        <v>122</v>
      </c>
      <c r="L6" s="227" t="s">
        <v>152</v>
      </c>
      <c r="M6" s="227" t="s">
        <v>155</v>
      </c>
      <c r="N6" s="227" t="s">
        <v>156</v>
      </c>
      <c r="O6" s="227" t="s">
        <v>123</v>
      </c>
      <c r="P6" s="227" t="s">
        <v>124</v>
      </c>
      <c r="Q6" s="227" t="s">
        <v>125</v>
      </c>
      <c r="R6" s="227" t="s">
        <v>126</v>
      </c>
      <c r="S6" s="227" t="s">
        <v>127</v>
      </c>
      <c r="T6" s="227" t="s">
        <v>128</v>
      </c>
      <c r="U6" s="227" t="s">
        <v>157</v>
      </c>
      <c r="V6" s="227" t="s">
        <v>167</v>
      </c>
      <c r="W6" s="227" t="s">
        <v>129</v>
      </c>
      <c r="X6" s="227" t="s">
        <v>22</v>
      </c>
    </row>
    <row r="7" spans="1:24">
      <c r="A7" s="195" t="s">
        <v>112</v>
      </c>
      <c r="B7" s="251">
        <v>15.081439774783833</v>
      </c>
      <c r="C7" s="251">
        <v>2.0108586366378445</v>
      </c>
      <c r="D7" s="251">
        <v>3.9312286346269856</v>
      </c>
      <c r="E7" s="251">
        <v>6.6961592600040216</v>
      </c>
      <c r="F7" s="251">
        <v>8.5461492057108384</v>
      </c>
      <c r="G7" s="253">
        <v>4.1222602051075805</v>
      </c>
      <c r="H7" s="251">
        <v>0.73396340237281321</v>
      </c>
      <c r="I7" s="251">
        <v>5.932032978081641</v>
      </c>
      <c r="J7" s="251">
        <v>2.9459079026744419</v>
      </c>
      <c r="K7" s="251">
        <v>0.55298612507540712</v>
      </c>
      <c r="L7" s="251">
        <v>6.5956163281721301</v>
      </c>
      <c r="M7" s="251">
        <v>1.4880353911120048</v>
      </c>
      <c r="N7" s="251">
        <v>0.77418057510557015</v>
      </c>
      <c r="O7" s="251">
        <v>0.67363764327367781</v>
      </c>
      <c r="P7" s="251">
        <v>1.8499899457068167</v>
      </c>
      <c r="Q7" s="251">
        <v>1.3070581138145989</v>
      </c>
      <c r="R7" s="251">
        <v>1.3372209933641666</v>
      </c>
      <c r="S7" s="251">
        <v>1.5785240297607077</v>
      </c>
      <c r="T7" s="253">
        <v>2.4733561230645487</v>
      </c>
      <c r="U7" s="251">
        <v>3.1067765936054696</v>
      </c>
      <c r="V7" s="251">
        <v>1.910315704805952</v>
      </c>
      <c r="W7" s="254">
        <v>26.352302433138949</v>
      </c>
      <c r="X7" s="223">
        <f>SUM(B7:W7)</f>
        <v>100.00000000000001</v>
      </c>
    </row>
    <row r="8" spans="1:24">
      <c r="A8" s="195" t="s">
        <v>113</v>
      </c>
      <c r="B8" s="251">
        <v>26.587637595258258</v>
      </c>
      <c r="C8" s="251">
        <v>1.2701100762066047</v>
      </c>
      <c r="D8" s="251">
        <v>1.8628281117696865</v>
      </c>
      <c r="E8" s="251">
        <v>6.2658763759525824</v>
      </c>
      <c r="F8" s="251">
        <v>3.5563082133784931</v>
      </c>
      <c r="G8" s="251">
        <v>8.4674005080440296</v>
      </c>
      <c r="H8" s="251">
        <v>0.5080440304826418</v>
      </c>
      <c r="I8" s="251">
        <v>1.3547840812870449</v>
      </c>
      <c r="J8" s="251">
        <v>0.2540220152413209</v>
      </c>
      <c r="K8" s="251">
        <v>2.201524132091448</v>
      </c>
      <c r="L8" s="251">
        <v>2.9635901778154108</v>
      </c>
      <c r="M8" s="251">
        <v>0.5080440304826418</v>
      </c>
      <c r="N8" s="251">
        <v>8.4674005080440304E-2</v>
      </c>
      <c r="O8" s="251">
        <v>2.3708721422523285</v>
      </c>
      <c r="P8" s="251">
        <v>3.6409822184589333</v>
      </c>
      <c r="Q8" s="251">
        <v>2.6248941574936495</v>
      </c>
      <c r="R8" s="251">
        <v>4.995766299745978</v>
      </c>
      <c r="S8" s="251">
        <v>1.3547840812870449</v>
      </c>
      <c r="T8" s="251">
        <v>8.4674005080440304E-2</v>
      </c>
      <c r="U8" s="251">
        <v>2.0321761219305672</v>
      </c>
      <c r="V8" s="251">
        <v>3.2176121930567314</v>
      </c>
      <c r="W8" s="254">
        <v>23.79339542760373</v>
      </c>
      <c r="X8" s="223">
        <f t="shared" ref="X8:X37" si="0">SUM(B8:W8)</f>
        <v>100.00000000000001</v>
      </c>
    </row>
    <row r="9" spans="1:24">
      <c r="A9" s="195" t="s">
        <v>101</v>
      </c>
      <c r="B9" s="251">
        <v>10</v>
      </c>
      <c r="C9" s="251">
        <v>0.45454545454545453</v>
      </c>
      <c r="D9" s="251">
        <v>2.9545454545454546</v>
      </c>
      <c r="E9" s="251">
        <v>5</v>
      </c>
      <c r="F9" s="251">
        <v>6.3636363636363633</v>
      </c>
      <c r="G9" s="251">
        <v>9.5454545454545467</v>
      </c>
      <c r="H9" s="251">
        <v>0.90909090909090906</v>
      </c>
      <c r="I9" s="251">
        <v>1.3636363636363635</v>
      </c>
      <c r="J9" s="251">
        <v>0.90909090909090906</v>
      </c>
      <c r="K9" s="251">
        <v>3.6363636363636362</v>
      </c>
      <c r="L9" s="251">
        <v>14.545454545454545</v>
      </c>
      <c r="M9" s="251">
        <v>4.0909090909090908</v>
      </c>
      <c r="N9" s="251">
        <v>1.1363636363636365</v>
      </c>
      <c r="O9" s="251">
        <v>2.0454545454545454</v>
      </c>
      <c r="P9" s="251" t="s">
        <v>108</v>
      </c>
      <c r="Q9" s="251">
        <v>2.9545454545454546</v>
      </c>
      <c r="R9" s="251">
        <v>6.3636363636363633</v>
      </c>
      <c r="S9" s="251">
        <v>3.4090909090909087</v>
      </c>
      <c r="T9" s="251" t="s">
        <v>108</v>
      </c>
      <c r="U9" s="251">
        <v>1.8181818181818181</v>
      </c>
      <c r="V9" s="251">
        <v>3.8636363636363633</v>
      </c>
      <c r="W9" s="254">
        <v>18.636363636363637</v>
      </c>
      <c r="X9" s="223">
        <f t="shared" si="0"/>
        <v>99.999999999999986</v>
      </c>
    </row>
    <row r="10" spans="1:24">
      <c r="A10" s="196" t="s">
        <v>58</v>
      </c>
      <c r="B10" s="251">
        <v>10.465116279069768</v>
      </c>
      <c r="C10" s="251">
        <v>3.4883720930232558</v>
      </c>
      <c r="D10" s="251">
        <v>3.1976744186046515</v>
      </c>
      <c r="E10" s="251">
        <v>5.5232558139534884</v>
      </c>
      <c r="F10" s="251">
        <v>4.6511627906976747</v>
      </c>
      <c r="G10" s="251">
        <v>6.104651162790697</v>
      </c>
      <c r="H10" s="251">
        <v>1.1627906976744187</v>
      </c>
      <c r="I10" s="251">
        <v>6.104651162790697</v>
      </c>
      <c r="J10" s="251">
        <v>0.58139534883720934</v>
      </c>
      <c r="K10" s="251">
        <v>4.3604651162790695</v>
      </c>
      <c r="L10" s="251">
        <v>0.87209302325581395</v>
      </c>
      <c r="M10" s="251">
        <v>6.104651162790697</v>
      </c>
      <c r="N10" s="251">
        <v>0.87209302325581395</v>
      </c>
      <c r="O10" s="251">
        <v>1.7441860465116279</v>
      </c>
      <c r="P10" s="251" t="s">
        <v>108</v>
      </c>
      <c r="Q10" s="251">
        <v>9.5930232558139537</v>
      </c>
      <c r="R10" s="251">
        <v>4.0697674418604652</v>
      </c>
      <c r="S10" s="251">
        <v>1.1627906976744187</v>
      </c>
      <c r="T10" s="251" t="s">
        <v>108</v>
      </c>
      <c r="U10" s="251">
        <v>3.7790697674418601</v>
      </c>
      <c r="V10" s="251">
        <v>3.1976744186046515</v>
      </c>
      <c r="W10" s="254">
        <v>22.965116279069768</v>
      </c>
      <c r="X10" s="223">
        <f t="shared" si="0"/>
        <v>100</v>
      </c>
    </row>
    <row r="11" spans="1:24">
      <c r="A11" s="196" t="s">
        <v>2</v>
      </c>
      <c r="B11" s="251">
        <v>5.0393700787401574</v>
      </c>
      <c r="C11" s="251">
        <v>0.62992125984251968</v>
      </c>
      <c r="D11" s="251">
        <v>2.3622047244094486</v>
      </c>
      <c r="E11" s="251">
        <v>5.5118110236220472</v>
      </c>
      <c r="F11" s="251">
        <v>4.2519685039370074</v>
      </c>
      <c r="G11" s="251">
        <v>4.2519685039370074</v>
      </c>
      <c r="H11" s="251">
        <v>0.94488188976377951</v>
      </c>
      <c r="I11" s="251" t="s">
        <v>108</v>
      </c>
      <c r="J11" s="251">
        <v>0.62992125984251968</v>
      </c>
      <c r="K11" s="251">
        <v>0.78740157480314954</v>
      </c>
      <c r="L11" s="251">
        <v>1.7322834645669292</v>
      </c>
      <c r="M11" s="251">
        <v>2.3622047244094486</v>
      </c>
      <c r="N11" s="251">
        <v>1.1023622047244095</v>
      </c>
      <c r="O11" s="251">
        <v>0.15748031496062992</v>
      </c>
      <c r="P11" s="251">
        <v>2.204724409448819</v>
      </c>
      <c r="Q11" s="251">
        <v>1.1023622047244095</v>
      </c>
      <c r="R11" s="251">
        <v>2.5196850393700787</v>
      </c>
      <c r="S11" s="251">
        <v>0.31496062992125984</v>
      </c>
      <c r="T11" s="251">
        <v>0.15748031496062992</v>
      </c>
      <c r="U11" s="251">
        <v>1.5748031496062991</v>
      </c>
      <c r="V11" s="251">
        <v>16.69291338582677</v>
      </c>
      <c r="W11" s="254">
        <v>45.669291338582681</v>
      </c>
      <c r="X11" s="223">
        <f t="shared" si="0"/>
        <v>100</v>
      </c>
    </row>
    <row r="12" spans="1:24">
      <c r="A12" s="196" t="s">
        <v>3</v>
      </c>
      <c r="B12" s="251">
        <v>5.7396449704142007</v>
      </c>
      <c r="C12" s="251">
        <v>0.94674556213017758</v>
      </c>
      <c r="D12" s="251">
        <v>3.0177514792899407</v>
      </c>
      <c r="E12" s="251">
        <v>3.4911242603550297</v>
      </c>
      <c r="F12" s="251">
        <v>3.3727810650887577</v>
      </c>
      <c r="G12" s="251">
        <v>4.2011834319526624</v>
      </c>
      <c r="H12" s="251">
        <v>1.0650887573964496</v>
      </c>
      <c r="I12" s="251">
        <v>0.59171597633136097</v>
      </c>
      <c r="J12" s="251">
        <v>0.1183431952662722</v>
      </c>
      <c r="K12" s="251">
        <v>1.1242603550295858</v>
      </c>
      <c r="L12" s="251">
        <v>0.59171597633136097</v>
      </c>
      <c r="M12" s="251">
        <v>4.0236686390532546</v>
      </c>
      <c r="N12" s="251">
        <v>1.1242603550295858</v>
      </c>
      <c r="O12" s="251">
        <v>2.3076923076923079</v>
      </c>
      <c r="P12" s="251">
        <v>2.8994082840236688</v>
      </c>
      <c r="Q12" s="251">
        <v>4.9704142011834316</v>
      </c>
      <c r="R12" s="251">
        <v>4.9704142011834316</v>
      </c>
      <c r="S12" s="251">
        <v>0.7100591715976331</v>
      </c>
      <c r="T12" s="251" t="s">
        <v>108</v>
      </c>
      <c r="U12" s="251">
        <v>1.9526627218934909</v>
      </c>
      <c r="V12" s="251">
        <v>32.071005917159759</v>
      </c>
      <c r="W12" s="254">
        <v>20.710059171597635</v>
      </c>
      <c r="X12" s="223">
        <f t="shared" si="0"/>
        <v>100</v>
      </c>
    </row>
    <row r="13" spans="1:24">
      <c r="A13" s="196" t="s">
        <v>59</v>
      </c>
      <c r="B13" s="251">
        <v>10.75268817204301</v>
      </c>
      <c r="C13" s="251">
        <v>0</v>
      </c>
      <c r="D13" s="251">
        <v>9.9846390168970824</v>
      </c>
      <c r="E13" s="251">
        <v>2.3041474654377883</v>
      </c>
      <c r="F13" s="251">
        <v>4.1474654377880187</v>
      </c>
      <c r="G13" s="251">
        <v>1.8433179723502304</v>
      </c>
      <c r="H13" s="251">
        <v>1.8433179723502304</v>
      </c>
      <c r="I13" s="251">
        <v>1.228878648233487</v>
      </c>
      <c r="J13" s="251">
        <v>1.0752688172043012</v>
      </c>
      <c r="K13" s="251">
        <v>4.9155145929339481</v>
      </c>
      <c r="L13" s="251">
        <v>1.6897081413210446</v>
      </c>
      <c r="M13" s="251">
        <v>3.0721966205837172</v>
      </c>
      <c r="N13" s="251">
        <v>0.15360983102918588</v>
      </c>
      <c r="O13" s="251">
        <v>3.8402457757296471</v>
      </c>
      <c r="P13" s="251">
        <v>1.5360983102918586</v>
      </c>
      <c r="Q13" s="251">
        <v>7.8341013824884786</v>
      </c>
      <c r="R13" s="251">
        <v>4.6082949308755765</v>
      </c>
      <c r="S13" s="251">
        <v>1.228878648233487</v>
      </c>
      <c r="T13" s="251" t="s">
        <v>108</v>
      </c>
      <c r="U13" s="251">
        <v>0.92165898617511521</v>
      </c>
      <c r="V13" s="251">
        <v>17.665130568356375</v>
      </c>
      <c r="W13" s="254">
        <v>19.354838709677416</v>
      </c>
      <c r="X13" s="223">
        <f t="shared" si="0"/>
        <v>100</v>
      </c>
    </row>
    <row r="14" spans="1:24">
      <c r="A14" s="196" t="s">
        <v>4</v>
      </c>
      <c r="B14" s="251">
        <v>17.463920869142207</v>
      </c>
      <c r="C14" s="251">
        <v>0.76212096643424676</v>
      </c>
      <c r="D14" s="251">
        <v>4.4105724014918115</v>
      </c>
      <c r="E14" s="251">
        <v>4.6700178368736829</v>
      </c>
      <c r="F14" s="251">
        <v>2.1404248419004377</v>
      </c>
      <c r="G14" s="251">
        <v>9.0968055780768609</v>
      </c>
      <c r="H14" s="251">
        <v>5.9996756932057727</v>
      </c>
      <c r="I14" s="251">
        <v>0.77833630614561378</v>
      </c>
      <c r="J14" s="251">
        <v>0.29187611480460518</v>
      </c>
      <c r="K14" s="251">
        <v>0.84319766499108151</v>
      </c>
      <c r="L14" s="251">
        <v>2.4809469758391436</v>
      </c>
      <c r="M14" s="251">
        <v>6.8753040376195882</v>
      </c>
      <c r="N14" s="251">
        <v>0.61618290903194417</v>
      </c>
      <c r="O14" s="251">
        <v>0.79455164585698068</v>
      </c>
      <c r="P14" s="251">
        <v>0.74590562672287986</v>
      </c>
      <c r="Q14" s="251">
        <v>1.1026431003729529</v>
      </c>
      <c r="R14" s="251">
        <v>2.9998378466028863</v>
      </c>
      <c r="S14" s="251">
        <v>0.69725960758877903</v>
      </c>
      <c r="T14" s="251" t="s">
        <v>108</v>
      </c>
      <c r="U14" s="251">
        <v>0.92427436354791637</v>
      </c>
      <c r="V14" s="251">
        <v>23.20415112696611</v>
      </c>
      <c r="W14" s="254">
        <v>13.101994486784498</v>
      </c>
      <c r="X14" s="223">
        <f t="shared" si="0"/>
        <v>100</v>
      </c>
    </row>
    <row r="15" spans="1:24">
      <c r="A15" s="196" t="s">
        <v>60</v>
      </c>
      <c r="B15" s="251">
        <v>25.227686703096541</v>
      </c>
      <c r="C15" s="251">
        <v>2.5045537340619308</v>
      </c>
      <c r="D15" s="251">
        <v>7.7868852459016393</v>
      </c>
      <c r="E15" s="251">
        <v>3.5063752276867035</v>
      </c>
      <c r="F15" s="251">
        <v>2.1857923497267762</v>
      </c>
      <c r="G15" s="251">
        <v>3.1876138433515484</v>
      </c>
      <c r="H15" s="251">
        <v>0.7741347905282332</v>
      </c>
      <c r="I15" s="251">
        <v>0.81967213114754101</v>
      </c>
      <c r="J15" s="251">
        <v>0.13661202185792351</v>
      </c>
      <c r="K15" s="251">
        <v>1.1839708561020037</v>
      </c>
      <c r="L15" s="251">
        <v>1.5938069216757742</v>
      </c>
      <c r="M15" s="251">
        <v>4.5081967213114753</v>
      </c>
      <c r="N15" s="251">
        <v>0.18214936247723132</v>
      </c>
      <c r="O15" s="251">
        <v>0.72859744990892528</v>
      </c>
      <c r="P15" s="251">
        <v>4.553734061930783E-2</v>
      </c>
      <c r="Q15" s="251">
        <v>2.8233151183970859</v>
      </c>
      <c r="R15" s="251">
        <v>2.1402550091074684</v>
      </c>
      <c r="S15" s="251">
        <v>1.0473588342440803</v>
      </c>
      <c r="T15" s="251" t="s">
        <v>108</v>
      </c>
      <c r="U15" s="251">
        <v>1.5482695810564664</v>
      </c>
      <c r="V15" s="251">
        <v>20.355191256830601</v>
      </c>
      <c r="W15" s="254">
        <v>17.714025500910743</v>
      </c>
      <c r="X15" s="223">
        <f t="shared" si="0"/>
        <v>100</v>
      </c>
    </row>
    <row r="16" spans="1:24">
      <c r="A16" s="196" t="s">
        <v>5</v>
      </c>
      <c r="B16" s="251">
        <v>9.3784078516902945</v>
      </c>
      <c r="C16" s="251">
        <v>3.0534351145038165</v>
      </c>
      <c r="D16" s="251">
        <v>19.193020719738279</v>
      </c>
      <c r="E16" s="251">
        <v>7.8516902944383862</v>
      </c>
      <c r="F16" s="251">
        <v>7.6335877862595423</v>
      </c>
      <c r="G16" s="251">
        <v>5.7797164667393677</v>
      </c>
      <c r="H16" s="251">
        <v>3.2715376226826609</v>
      </c>
      <c r="I16" s="251">
        <v>2.1810250817884405</v>
      </c>
      <c r="J16" s="251">
        <v>1.1995637949836424</v>
      </c>
      <c r="K16" s="251">
        <v>1.3086150490730644</v>
      </c>
      <c r="L16" s="251">
        <v>2.1810250817884405</v>
      </c>
      <c r="M16" s="251">
        <v>2.6172300981461287</v>
      </c>
      <c r="N16" s="251">
        <v>0.87241003271537632</v>
      </c>
      <c r="O16" s="251">
        <v>1.7448200654307526</v>
      </c>
      <c r="P16" s="251">
        <v>1.0905125408942202</v>
      </c>
      <c r="Q16" s="251">
        <v>2.2900763358778624</v>
      </c>
      <c r="R16" s="251">
        <v>2.3991275899672848</v>
      </c>
      <c r="S16" s="251">
        <v>1.5267175572519083</v>
      </c>
      <c r="T16" s="251">
        <v>0.21810250817884408</v>
      </c>
      <c r="U16" s="251">
        <v>2.5081788440567068</v>
      </c>
      <c r="V16" s="251">
        <v>1.5267175572519083</v>
      </c>
      <c r="W16" s="254">
        <v>20.174482006543073</v>
      </c>
      <c r="X16" s="223">
        <f t="shared" si="0"/>
        <v>99.999999999999986</v>
      </c>
    </row>
    <row r="17" spans="1:24">
      <c r="A17" s="196" t="s">
        <v>61</v>
      </c>
      <c r="B17" s="251">
        <v>7.3995771670190278</v>
      </c>
      <c r="C17" s="251">
        <v>5.4968287526427062</v>
      </c>
      <c r="D17" s="251">
        <v>36.363636363636367</v>
      </c>
      <c r="E17" s="251">
        <v>2.7484143763213531</v>
      </c>
      <c r="F17" s="251">
        <v>3.8054968287526427</v>
      </c>
      <c r="G17" s="251">
        <v>3.1712473572938689</v>
      </c>
      <c r="H17" s="251">
        <v>1.6913319238900635</v>
      </c>
      <c r="I17" s="251">
        <v>0.63424947145877375</v>
      </c>
      <c r="J17" s="251" t="s">
        <v>108</v>
      </c>
      <c r="K17" s="251">
        <v>0.84566596194503174</v>
      </c>
      <c r="L17" s="251">
        <v>1.2684989429175475</v>
      </c>
      <c r="M17" s="251">
        <v>1.6913319238900635</v>
      </c>
      <c r="N17" s="251" t="s">
        <v>108</v>
      </c>
      <c r="O17" s="251">
        <v>2.536997885835095</v>
      </c>
      <c r="P17" s="251">
        <v>5.7082452431289639</v>
      </c>
      <c r="Q17" s="251">
        <v>1.2684989429175475</v>
      </c>
      <c r="R17" s="251">
        <v>0.42283298097251587</v>
      </c>
      <c r="S17" s="251">
        <v>0.84566596194503174</v>
      </c>
      <c r="T17" s="251" t="s">
        <v>108</v>
      </c>
      <c r="U17" s="251">
        <v>0.63424947145877375</v>
      </c>
      <c r="V17" s="251">
        <v>2.1141649048625792</v>
      </c>
      <c r="W17" s="254">
        <v>21.353065539112048</v>
      </c>
      <c r="X17" s="223">
        <f t="shared" si="0"/>
        <v>100</v>
      </c>
    </row>
    <row r="18" spans="1:24">
      <c r="A18" s="196" t="s">
        <v>6</v>
      </c>
      <c r="B18" s="251">
        <v>3.8383838383838382</v>
      </c>
      <c r="C18" s="251">
        <v>3.0303030303030303</v>
      </c>
      <c r="D18" s="251">
        <v>9.4949494949494948</v>
      </c>
      <c r="E18" s="251">
        <v>6.8686868686868685</v>
      </c>
      <c r="F18" s="251">
        <v>18.98989898989899</v>
      </c>
      <c r="G18" s="251">
        <v>1.2121212121212122</v>
      </c>
      <c r="H18" s="251">
        <v>1.8181818181818181</v>
      </c>
      <c r="I18" s="251">
        <v>2.0202020202020203</v>
      </c>
      <c r="J18" s="251" t="s">
        <v>108</v>
      </c>
      <c r="K18" s="251">
        <v>0.80808080808080807</v>
      </c>
      <c r="L18" s="251">
        <v>2.8282828282828283</v>
      </c>
      <c r="M18" s="251">
        <v>2.2222222222222223</v>
      </c>
      <c r="N18" s="251">
        <v>2.0202020202020203</v>
      </c>
      <c r="O18" s="251">
        <v>1.6161616161616161</v>
      </c>
      <c r="P18" s="251" t="s">
        <v>108</v>
      </c>
      <c r="Q18" s="251">
        <v>0.20202020202020202</v>
      </c>
      <c r="R18" s="251">
        <v>0.20202020202020202</v>
      </c>
      <c r="S18" s="251">
        <v>1.6161616161616161</v>
      </c>
      <c r="T18" s="251">
        <v>0.40404040404040403</v>
      </c>
      <c r="U18" s="251">
        <v>2.8282828282828283</v>
      </c>
      <c r="V18" s="251">
        <v>1.0101010101010102</v>
      </c>
      <c r="W18" s="254">
        <v>36.969696969696969</v>
      </c>
      <c r="X18" s="223">
        <f t="shared" si="0"/>
        <v>100</v>
      </c>
    </row>
    <row r="19" spans="1:24">
      <c r="A19" s="196" t="s">
        <v>7</v>
      </c>
      <c r="B19" s="251">
        <v>24.605263157894736</v>
      </c>
      <c r="C19" s="251">
        <v>0.39473684210526316</v>
      </c>
      <c r="D19" s="251">
        <v>13.552631578947368</v>
      </c>
      <c r="E19" s="251">
        <v>4.0789473684210531</v>
      </c>
      <c r="F19" s="251">
        <v>2.5</v>
      </c>
      <c r="G19" s="251" t="s">
        <v>108</v>
      </c>
      <c r="H19" s="251">
        <v>0.6578947368421052</v>
      </c>
      <c r="I19" s="251" t="s">
        <v>108</v>
      </c>
      <c r="J19" s="251">
        <v>0.13157894736842105</v>
      </c>
      <c r="K19" s="251">
        <v>4.8684210526315788</v>
      </c>
      <c r="L19" s="251">
        <v>1.0526315789473684</v>
      </c>
      <c r="M19" s="251">
        <v>5</v>
      </c>
      <c r="N19" s="251">
        <v>1.0526315789473684</v>
      </c>
      <c r="O19" s="251">
        <v>2.3684210526315792</v>
      </c>
      <c r="P19" s="251">
        <v>0.52631578947368418</v>
      </c>
      <c r="Q19" s="251">
        <v>6.1842105263157894</v>
      </c>
      <c r="R19" s="251">
        <v>6.3157894736842106</v>
      </c>
      <c r="S19" s="251">
        <v>1.9736842105263157</v>
      </c>
      <c r="T19" s="251" t="s">
        <v>108</v>
      </c>
      <c r="U19" s="251">
        <v>7.2368421052631584</v>
      </c>
      <c r="V19" s="251">
        <v>3.0263157894736841</v>
      </c>
      <c r="W19" s="254">
        <v>14.473684210526315</v>
      </c>
      <c r="X19" s="223">
        <f t="shared" si="0"/>
        <v>100</v>
      </c>
    </row>
    <row r="20" spans="1:24">
      <c r="A20" s="196" t="s">
        <v>8</v>
      </c>
      <c r="B20" s="251">
        <v>2.7761194029850746</v>
      </c>
      <c r="C20" s="251">
        <v>0.19104477611940299</v>
      </c>
      <c r="D20" s="251">
        <v>3.2776119402985073</v>
      </c>
      <c r="E20" s="251">
        <v>2.4298507462686567</v>
      </c>
      <c r="F20" s="251">
        <v>9.6059701492537322</v>
      </c>
      <c r="G20" s="251">
        <v>4.1492537313432836</v>
      </c>
      <c r="H20" s="251">
        <v>1.7134328358208957</v>
      </c>
      <c r="I20" s="251">
        <v>3.5462686567164177</v>
      </c>
      <c r="J20" s="251">
        <v>5.9701492537313428</v>
      </c>
      <c r="K20" s="251">
        <v>1.7432835820895523</v>
      </c>
      <c r="L20" s="251">
        <v>11.373134328358208</v>
      </c>
      <c r="M20" s="251">
        <v>2.5313432835820895</v>
      </c>
      <c r="N20" s="251">
        <v>1.2298507462686565</v>
      </c>
      <c r="O20" s="251">
        <v>0.72835820895522396</v>
      </c>
      <c r="P20" s="251">
        <v>7.1641791044776124E-2</v>
      </c>
      <c r="Q20" s="251">
        <v>1.182089552238806</v>
      </c>
      <c r="R20" s="251">
        <v>0.49552238805970145</v>
      </c>
      <c r="S20" s="251">
        <v>0.64477611940298507</v>
      </c>
      <c r="T20" s="251">
        <v>1.7194029850746269</v>
      </c>
      <c r="U20" s="251">
        <v>0.94328358208955221</v>
      </c>
      <c r="V20" s="251">
        <v>5.8567164179104481</v>
      </c>
      <c r="W20" s="254">
        <v>37.820895522388057</v>
      </c>
      <c r="X20" s="223">
        <f t="shared" si="0"/>
        <v>99.999999999999986</v>
      </c>
    </row>
    <row r="21" spans="1:24">
      <c r="A21" s="196" t="s">
        <v>9</v>
      </c>
      <c r="B21" s="251">
        <v>22.903629536921152</v>
      </c>
      <c r="C21" s="251">
        <v>2.002503128911139</v>
      </c>
      <c r="D21" s="251">
        <v>5.2565707133917394</v>
      </c>
      <c r="E21" s="251">
        <v>6.5081351689612017</v>
      </c>
      <c r="F21" s="251">
        <v>4.3804755944931166</v>
      </c>
      <c r="G21" s="251">
        <v>3.5043804755944929</v>
      </c>
      <c r="H21" s="251">
        <v>1.6270337922403004</v>
      </c>
      <c r="I21" s="251">
        <v>0.12515644555694619</v>
      </c>
      <c r="J21" s="251">
        <v>0.12515644555694619</v>
      </c>
      <c r="K21" s="251">
        <v>2.3779724655819776</v>
      </c>
      <c r="L21" s="251">
        <v>3.0037546933667083</v>
      </c>
      <c r="M21" s="251">
        <v>2.5031289111389237</v>
      </c>
      <c r="N21" s="251">
        <v>0.75093867334167708</v>
      </c>
      <c r="O21" s="251">
        <v>3.629536921151439</v>
      </c>
      <c r="P21" s="251">
        <v>0.75093867334167708</v>
      </c>
      <c r="Q21" s="251">
        <v>1.1264080100125156</v>
      </c>
      <c r="R21" s="251">
        <v>2.5031289111389237</v>
      </c>
      <c r="S21" s="251">
        <v>2.1276595744680851</v>
      </c>
      <c r="T21" s="251" t="s">
        <v>108</v>
      </c>
      <c r="U21" s="251">
        <v>5.8823529411764701</v>
      </c>
      <c r="V21" s="251">
        <v>12.265331664580724</v>
      </c>
      <c r="W21" s="254">
        <v>16.645807259073841</v>
      </c>
      <c r="X21" s="223">
        <f t="shared" si="0"/>
        <v>100</v>
      </c>
    </row>
    <row r="22" spans="1:24">
      <c r="A22" s="196" t="s">
        <v>62</v>
      </c>
      <c r="B22" s="251">
        <v>8.8487972508591071</v>
      </c>
      <c r="C22" s="251">
        <v>1.7182130584192441</v>
      </c>
      <c r="D22" s="251">
        <v>33.762886597938149</v>
      </c>
      <c r="E22" s="251">
        <v>4.2096219931271479</v>
      </c>
      <c r="F22" s="251">
        <v>2.663230240549828</v>
      </c>
      <c r="G22" s="251">
        <v>0.94501718213058417</v>
      </c>
      <c r="H22" s="251">
        <v>0.85910652920962205</v>
      </c>
      <c r="I22" s="251">
        <v>0.42955326460481102</v>
      </c>
      <c r="J22" s="251">
        <v>0.1718213058419244</v>
      </c>
      <c r="K22" s="251">
        <v>0.42955326460481102</v>
      </c>
      <c r="L22" s="251">
        <v>8.5910652920962199E-2</v>
      </c>
      <c r="M22" s="251">
        <v>1.3745704467353952</v>
      </c>
      <c r="N22" s="251">
        <v>0.1718213058419244</v>
      </c>
      <c r="O22" s="251">
        <v>3.6941580756013748</v>
      </c>
      <c r="P22" s="251">
        <v>0.1718213058419244</v>
      </c>
      <c r="Q22" s="251">
        <v>0.77319587628865982</v>
      </c>
      <c r="R22" s="251">
        <v>1.2886597938144329</v>
      </c>
      <c r="S22" s="251">
        <v>1.8900343642611683</v>
      </c>
      <c r="T22" s="251" t="s">
        <v>108</v>
      </c>
      <c r="U22" s="251">
        <v>1.632302405498282</v>
      </c>
      <c r="V22" s="251">
        <v>1.0309278350515463</v>
      </c>
      <c r="W22" s="254">
        <v>33.848797250859107</v>
      </c>
      <c r="X22" s="223">
        <f t="shared" si="0"/>
        <v>100.00000000000001</v>
      </c>
    </row>
    <row r="23" spans="1:24">
      <c r="A23" s="196" t="s">
        <v>10</v>
      </c>
      <c r="B23" s="251">
        <v>6.033743208464398</v>
      </c>
      <c r="C23" s="251">
        <v>1.658564483843294</v>
      </c>
      <c r="D23" s="251">
        <v>11.266800114383758</v>
      </c>
      <c r="E23" s="251">
        <v>5.3188447240491845</v>
      </c>
      <c r="F23" s="251">
        <v>3.7460680583357164</v>
      </c>
      <c r="G23" s="251">
        <v>5.2330569059193595</v>
      </c>
      <c r="H23" s="251">
        <v>2.0303116957392051</v>
      </c>
      <c r="I23" s="251">
        <v>0.82928224192164701</v>
      </c>
      <c r="J23" s="251">
        <v>0.9722619388046897</v>
      </c>
      <c r="K23" s="251">
        <v>0.40034315127251929</v>
      </c>
      <c r="L23" s="251">
        <v>1.0580497569345153</v>
      </c>
      <c r="M23" s="251">
        <v>2.259079210752073</v>
      </c>
      <c r="N23" s="251">
        <v>0.37174721189591076</v>
      </c>
      <c r="O23" s="251">
        <v>2.0589076351158133</v>
      </c>
      <c r="P23" s="251">
        <v>0.20017157563625965</v>
      </c>
      <c r="Q23" s="251">
        <v>0.65770660566199601</v>
      </c>
      <c r="R23" s="251">
        <v>0.25736345438947666</v>
      </c>
      <c r="S23" s="251">
        <v>1.2868172719473836</v>
      </c>
      <c r="T23" s="251">
        <v>35.287389190734913</v>
      </c>
      <c r="U23" s="251">
        <v>1.2868172719473836</v>
      </c>
      <c r="V23" s="251">
        <v>0.68630254503860455</v>
      </c>
      <c r="W23" s="254">
        <v>17.100371747211899</v>
      </c>
      <c r="X23" s="223">
        <f t="shared" si="0"/>
        <v>99.999999999999986</v>
      </c>
    </row>
    <row r="24" spans="1:24">
      <c r="A24" s="196" t="s">
        <v>11</v>
      </c>
      <c r="B24" s="251">
        <v>9.1822094691535163</v>
      </c>
      <c r="C24" s="251">
        <v>3.873744619799139</v>
      </c>
      <c r="D24" s="251">
        <v>18.220946915351508</v>
      </c>
      <c r="E24" s="251">
        <v>6.7431850789096126</v>
      </c>
      <c r="F24" s="251">
        <v>4.5911047345767582</v>
      </c>
      <c r="G24" s="251">
        <v>1.7216642754662841</v>
      </c>
      <c r="H24" s="251">
        <v>1.5781922525107603</v>
      </c>
      <c r="I24" s="251">
        <v>0.43041606886657102</v>
      </c>
      <c r="J24" s="251">
        <v>0.28694404591104739</v>
      </c>
      <c r="K24" s="251">
        <v>4.734576757532281</v>
      </c>
      <c r="L24" s="251">
        <v>2.0086083213773311</v>
      </c>
      <c r="M24" s="251">
        <v>3.1563845050215207</v>
      </c>
      <c r="N24" s="251">
        <v>1.2912482065997131</v>
      </c>
      <c r="O24" s="251">
        <v>2.0086083213773311</v>
      </c>
      <c r="P24" s="251" t="s">
        <v>108</v>
      </c>
      <c r="Q24" s="251">
        <v>2.7259684361549499</v>
      </c>
      <c r="R24" s="251">
        <v>10.616929698708752</v>
      </c>
      <c r="S24" s="251">
        <v>3.0129124820659969</v>
      </c>
      <c r="T24" s="251" t="s">
        <v>108</v>
      </c>
      <c r="U24" s="251">
        <v>1.2912482065997131</v>
      </c>
      <c r="V24" s="251">
        <v>2.0086083213773311</v>
      </c>
      <c r="W24" s="254">
        <v>20.516499282639884</v>
      </c>
      <c r="X24" s="223">
        <f t="shared" si="0"/>
        <v>100.00000000000001</v>
      </c>
    </row>
    <row r="25" spans="1:24">
      <c r="A25" s="196" t="s">
        <v>12</v>
      </c>
      <c r="B25" s="251">
        <v>12.742382271468145</v>
      </c>
      <c r="C25" s="251">
        <v>0.554016620498615</v>
      </c>
      <c r="D25" s="251">
        <v>2.7700831024930745</v>
      </c>
      <c r="E25" s="251">
        <v>5.2631578947368416</v>
      </c>
      <c r="F25" s="251">
        <v>3.32409972299169</v>
      </c>
      <c r="G25" s="251">
        <v>25.48476454293629</v>
      </c>
      <c r="H25" s="251">
        <v>2.4930747922437675</v>
      </c>
      <c r="I25" s="251">
        <v>0.2770083102493075</v>
      </c>
      <c r="J25" s="251" t="s">
        <v>108</v>
      </c>
      <c r="K25" s="251">
        <v>2.7700831024930745</v>
      </c>
      <c r="L25" s="251">
        <v>3.6011080332409975</v>
      </c>
      <c r="M25" s="251">
        <v>3.6011080332409975</v>
      </c>
      <c r="N25" s="251">
        <v>2.21606648199446</v>
      </c>
      <c r="O25" s="251">
        <v>1.3850415512465373</v>
      </c>
      <c r="P25" s="251" t="s">
        <v>108</v>
      </c>
      <c r="Q25" s="251">
        <v>4.43213296398892</v>
      </c>
      <c r="R25" s="251">
        <v>1.3850415512465373</v>
      </c>
      <c r="S25" s="251">
        <v>1.662049861495845</v>
      </c>
      <c r="T25" s="251" t="s">
        <v>108</v>
      </c>
      <c r="U25" s="251">
        <v>0.554016620498615</v>
      </c>
      <c r="V25" s="251">
        <v>8.310249307479225</v>
      </c>
      <c r="W25" s="254">
        <v>17.174515235457065</v>
      </c>
      <c r="X25" s="223">
        <f t="shared" si="0"/>
        <v>100</v>
      </c>
    </row>
    <row r="26" spans="1:24">
      <c r="A26" s="196" t="s">
        <v>13</v>
      </c>
      <c r="B26" s="251">
        <v>7.7741407528641577</v>
      </c>
      <c r="C26" s="251">
        <v>1.800327332242226</v>
      </c>
      <c r="D26" s="251">
        <v>14.975450081833062</v>
      </c>
      <c r="E26" s="251">
        <v>9.1653027823240585</v>
      </c>
      <c r="F26" s="251">
        <v>9.0016366612111298</v>
      </c>
      <c r="G26" s="251">
        <v>2.2913256955810146</v>
      </c>
      <c r="H26" s="251">
        <v>2.4549918166939442</v>
      </c>
      <c r="I26" s="251">
        <v>0.81833060556464821</v>
      </c>
      <c r="J26" s="251">
        <v>0.32733224222585927</v>
      </c>
      <c r="K26" s="251">
        <v>1.3093289689034371</v>
      </c>
      <c r="L26" s="251">
        <v>1.2274959083469721</v>
      </c>
      <c r="M26" s="251">
        <v>4.2553191489361701</v>
      </c>
      <c r="N26" s="251">
        <v>0.49099836333878888</v>
      </c>
      <c r="O26" s="251">
        <v>1.3911620294599019</v>
      </c>
      <c r="P26" s="251">
        <v>1.0638297872340425</v>
      </c>
      <c r="Q26" s="251">
        <v>1.9639934533551555</v>
      </c>
      <c r="R26" s="251">
        <v>4.0098199672667754</v>
      </c>
      <c r="S26" s="251">
        <v>0.57283142389525366</v>
      </c>
      <c r="T26" s="251">
        <v>4.9099836333878883</v>
      </c>
      <c r="U26" s="251">
        <v>0.98199672667757776</v>
      </c>
      <c r="V26" s="251">
        <v>0.81833060556464821</v>
      </c>
      <c r="W26" s="254">
        <v>28.396072013093288</v>
      </c>
      <c r="X26" s="223">
        <f t="shared" si="0"/>
        <v>100</v>
      </c>
    </row>
    <row r="27" spans="1:24">
      <c r="A27" s="196" t="s">
        <v>14</v>
      </c>
      <c r="B27" s="251">
        <v>10.784982935153584</v>
      </c>
      <c r="C27" s="251">
        <v>1.3651877133105803</v>
      </c>
      <c r="D27" s="251">
        <v>4.846416382252559</v>
      </c>
      <c r="E27" s="251">
        <v>10.511945392491468</v>
      </c>
      <c r="F27" s="251">
        <v>6.689419795221843</v>
      </c>
      <c r="G27" s="251">
        <v>4.1638225255972694</v>
      </c>
      <c r="H27" s="251">
        <v>1.2969283276450512</v>
      </c>
      <c r="I27" s="251">
        <v>1.228668941979522</v>
      </c>
      <c r="J27" s="251">
        <v>0.88737201365187723</v>
      </c>
      <c r="K27" s="251">
        <v>4.5051194539249151</v>
      </c>
      <c r="L27" s="251">
        <v>9.4880546075085324</v>
      </c>
      <c r="M27" s="251">
        <v>4.9146757679180881</v>
      </c>
      <c r="N27" s="251">
        <v>0.95563139931740604</v>
      </c>
      <c r="O27" s="251">
        <v>2.8668941979522184</v>
      </c>
      <c r="P27" s="251">
        <v>0.5460750853242321</v>
      </c>
      <c r="Q27" s="251">
        <v>1.7747440273037545</v>
      </c>
      <c r="R27" s="251">
        <v>3.6177474402730376</v>
      </c>
      <c r="S27" s="251">
        <v>0.61433447098976102</v>
      </c>
      <c r="T27" s="251" t="s">
        <v>108</v>
      </c>
      <c r="U27" s="251">
        <v>1.2969283276450512</v>
      </c>
      <c r="V27" s="251">
        <v>4.0273037542662111</v>
      </c>
      <c r="W27" s="254">
        <v>23.617747440273039</v>
      </c>
      <c r="X27" s="223">
        <f t="shared" si="0"/>
        <v>99.999999999999986</v>
      </c>
    </row>
    <row r="28" spans="1:24">
      <c r="A28" s="196" t="s">
        <v>63</v>
      </c>
      <c r="B28" s="251">
        <v>17.758985200845668</v>
      </c>
      <c r="C28" s="251">
        <v>1.4094432699083863</v>
      </c>
      <c r="D28" s="251">
        <v>2.4665257223396759</v>
      </c>
      <c r="E28" s="251">
        <v>6.2720225510923182</v>
      </c>
      <c r="F28" s="251">
        <v>6.2015503875968996</v>
      </c>
      <c r="G28" s="251">
        <v>3.8759689922480618</v>
      </c>
      <c r="H28" s="251">
        <v>1.9732205778717407</v>
      </c>
      <c r="I28" s="251">
        <v>0.21141649048625794</v>
      </c>
      <c r="J28" s="251">
        <v>1.2684989429175475</v>
      </c>
      <c r="K28" s="251">
        <v>1.3389711064129668</v>
      </c>
      <c r="L28" s="251">
        <v>2.1846370683579983</v>
      </c>
      <c r="M28" s="251">
        <v>4.9330514446793519</v>
      </c>
      <c r="N28" s="251">
        <v>0.84566596194503174</v>
      </c>
      <c r="O28" s="251">
        <v>1.1275546159267089</v>
      </c>
      <c r="P28" s="251">
        <v>0.49330514446793516</v>
      </c>
      <c r="Q28" s="251">
        <v>2.0436927413671602</v>
      </c>
      <c r="R28" s="251">
        <v>0.63424947145877375</v>
      </c>
      <c r="S28" s="251">
        <v>0.28188865398167723</v>
      </c>
      <c r="T28" s="251" t="s">
        <v>108</v>
      </c>
      <c r="U28" s="251">
        <v>5.0035236081747714</v>
      </c>
      <c r="V28" s="251">
        <v>13.389711064129669</v>
      </c>
      <c r="W28" s="254">
        <v>26.286116983791402</v>
      </c>
      <c r="X28" s="223">
        <f t="shared" si="0"/>
        <v>100</v>
      </c>
    </row>
    <row r="29" spans="1:24">
      <c r="A29" s="196" t="s">
        <v>15</v>
      </c>
      <c r="B29" s="251">
        <v>16.148325358851675</v>
      </c>
      <c r="C29" s="251">
        <v>3.1100478468899522</v>
      </c>
      <c r="D29" s="251">
        <v>0.9569377990430622</v>
      </c>
      <c r="E29" s="251">
        <v>6.5789473684210522</v>
      </c>
      <c r="F29" s="251">
        <v>10.287081339712918</v>
      </c>
      <c r="G29" s="251">
        <v>2.5119617224880382</v>
      </c>
      <c r="H29" s="251">
        <v>2.6315789473684208</v>
      </c>
      <c r="I29" s="251">
        <v>1.5550239234449761</v>
      </c>
      <c r="J29" s="251">
        <v>0.59808612440191389</v>
      </c>
      <c r="K29" s="251">
        <v>2.3923444976076556</v>
      </c>
      <c r="L29" s="251">
        <v>3.9473684210526314</v>
      </c>
      <c r="M29" s="251">
        <v>7.0574162679425827</v>
      </c>
      <c r="N29" s="251">
        <v>1.5550239234449761</v>
      </c>
      <c r="O29" s="251">
        <v>2.1531100478468899</v>
      </c>
      <c r="P29" s="251">
        <v>0.23923444976076555</v>
      </c>
      <c r="Q29" s="251">
        <v>2.3923444976076556</v>
      </c>
      <c r="R29" s="251">
        <v>1.0765550239234449</v>
      </c>
      <c r="S29" s="251">
        <v>2.0334928229665072</v>
      </c>
      <c r="T29" s="251" t="s">
        <v>108</v>
      </c>
      <c r="U29" s="251">
        <v>6.4593301435406705</v>
      </c>
      <c r="V29" s="251">
        <v>3.7081339712918657</v>
      </c>
      <c r="W29" s="254">
        <v>22.607655502392344</v>
      </c>
      <c r="X29" s="223">
        <f t="shared" si="0"/>
        <v>100</v>
      </c>
    </row>
    <row r="30" spans="1:24">
      <c r="A30" s="196" t="s">
        <v>64</v>
      </c>
      <c r="B30" s="251">
        <v>14.162873039959534</v>
      </c>
      <c r="C30" s="251">
        <v>2.5290844714213456</v>
      </c>
      <c r="D30" s="251">
        <v>3.4395548811330299</v>
      </c>
      <c r="E30" s="251">
        <v>5.9180576631259481</v>
      </c>
      <c r="F30" s="251">
        <v>6.7779463834092057</v>
      </c>
      <c r="G30" s="251">
        <v>3.4395548811330299</v>
      </c>
      <c r="H30" s="251">
        <v>1.2645422357106728</v>
      </c>
      <c r="I30" s="251">
        <v>1.7197774405665149</v>
      </c>
      <c r="J30" s="251">
        <v>0.30349013657056145</v>
      </c>
      <c r="K30" s="251">
        <v>5.9686393525543755</v>
      </c>
      <c r="L30" s="251">
        <v>1.2139605462822458</v>
      </c>
      <c r="M30" s="251">
        <v>3.8947900859888724</v>
      </c>
      <c r="N30" s="251">
        <v>1.062215477996965</v>
      </c>
      <c r="O30" s="251">
        <v>4.5523520485584212</v>
      </c>
      <c r="P30" s="251">
        <v>0.3540718259989884</v>
      </c>
      <c r="Q30" s="251">
        <v>6.4238745574102172</v>
      </c>
      <c r="R30" s="251">
        <v>1.8715225088517955</v>
      </c>
      <c r="S30" s="251">
        <v>1.062215477996965</v>
      </c>
      <c r="T30" s="251">
        <v>5.0581689428426911E-2</v>
      </c>
      <c r="U30" s="251">
        <v>3.743045017703591</v>
      </c>
      <c r="V30" s="251">
        <v>13.151239251390997</v>
      </c>
      <c r="W30" s="254">
        <v>17.096611026808294</v>
      </c>
      <c r="X30" s="223">
        <f t="shared" si="0"/>
        <v>100</v>
      </c>
    </row>
    <row r="31" spans="1:24">
      <c r="A31" s="196" t="s">
        <v>16</v>
      </c>
      <c r="B31" s="251">
        <v>13.446168312176777</v>
      </c>
      <c r="C31" s="251">
        <v>0.75223319228960972</v>
      </c>
      <c r="D31" s="251">
        <v>3.4790785143394451</v>
      </c>
      <c r="E31" s="251">
        <v>4.7484720263281623</v>
      </c>
      <c r="F31" s="251">
        <v>5.2656323460272683</v>
      </c>
      <c r="G31" s="251">
        <v>9.2618711800658193</v>
      </c>
      <c r="H31" s="251">
        <v>0.84626234132581102</v>
      </c>
      <c r="I31" s="251">
        <v>0.61118946873530799</v>
      </c>
      <c r="J31" s="251">
        <v>0.84626234132581102</v>
      </c>
      <c r="K31" s="251">
        <v>2.7738598965679357</v>
      </c>
      <c r="L31" s="251">
        <v>5.1245886224729666</v>
      </c>
      <c r="M31" s="251">
        <v>3.996238834038552</v>
      </c>
      <c r="N31" s="251">
        <v>3.3380347907851431</v>
      </c>
      <c r="O31" s="251">
        <v>2.3507287259050309</v>
      </c>
      <c r="P31" s="251">
        <v>0.75223319228960972</v>
      </c>
      <c r="Q31" s="251">
        <v>2.7268453220498352</v>
      </c>
      <c r="R31" s="251">
        <v>1.4104372355430184</v>
      </c>
      <c r="S31" s="251">
        <v>4.090267983074753</v>
      </c>
      <c r="T31" s="251" t="s">
        <v>108</v>
      </c>
      <c r="U31" s="251">
        <v>2.1156558533145273</v>
      </c>
      <c r="V31" s="251">
        <v>10.81335213916314</v>
      </c>
      <c r="W31" s="254">
        <v>21.250587682181479</v>
      </c>
      <c r="X31" s="223">
        <f t="shared" si="0"/>
        <v>100</v>
      </c>
    </row>
    <row r="32" spans="1:24">
      <c r="A32" s="196" t="s">
        <v>17</v>
      </c>
      <c r="B32" s="251">
        <v>18.280216476247745</v>
      </c>
      <c r="C32" s="251">
        <v>2.3451593505712567</v>
      </c>
      <c r="D32" s="251">
        <v>12.146722790138305</v>
      </c>
      <c r="E32" s="251">
        <v>6.7949488875526152</v>
      </c>
      <c r="F32" s="251">
        <v>7.6368009621166566</v>
      </c>
      <c r="G32" s="251">
        <v>0.78171978352375227</v>
      </c>
      <c r="H32" s="251">
        <v>1.5634395670475045</v>
      </c>
      <c r="I32" s="251">
        <v>2.0444978953698136</v>
      </c>
      <c r="J32" s="251">
        <v>0.72158749248346366</v>
      </c>
      <c r="K32" s="251">
        <v>1.3830426939266387</v>
      </c>
      <c r="L32" s="251">
        <v>4.2092603728202045</v>
      </c>
      <c r="M32" s="251">
        <v>2.0444978953698136</v>
      </c>
      <c r="N32" s="251">
        <v>1.3830426939266387</v>
      </c>
      <c r="O32" s="251">
        <v>2.2850270595309681</v>
      </c>
      <c r="P32" s="251">
        <v>0.72158749248346366</v>
      </c>
      <c r="Q32" s="251">
        <v>1.2026458208057726</v>
      </c>
      <c r="R32" s="251">
        <v>2.2850270595309681</v>
      </c>
      <c r="S32" s="251">
        <v>1.0823812387251954</v>
      </c>
      <c r="T32" s="251" t="s">
        <v>108</v>
      </c>
      <c r="U32" s="251">
        <v>10.883944678292243</v>
      </c>
      <c r="V32" s="251">
        <v>1.5033072760072159</v>
      </c>
      <c r="W32" s="254">
        <v>18.701142513529767</v>
      </c>
      <c r="X32" s="223">
        <f t="shared" si="0"/>
        <v>100</v>
      </c>
    </row>
    <row r="33" spans="1:24">
      <c r="A33" s="196" t="s">
        <v>65</v>
      </c>
      <c r="B33" s="251">
        <v>18.947368421052634</v>
      </c>
      <c r="C33" s="251">
        <v>9.1228070175438596</v>
      </c>
      <c r="D33" s="251">
        <v>3.1578947368421053</v>
      </c>
      <c r="E33" s="251">
        <v>9.1228070175438596</v>
      </c>
      <c r="F33" s="251">
        <v>17.192982456140353</v>
      </c>
      <c r="G33" s="251">
        <v>0.70175438596491224</v>
      </c>
      <c r="H33" s="251">
        <v>4.2105263157894735</v>
      </c>
      <c r="I33" s="251" t="s">
        <v>108</v>
      </c>
      <c r="J33" s="251" t="s">
        <v>108</v>
      </c>
      <c r="K33" s="251">
        <v>0.35087719298245612</v>
      </c>
      <c r="L33" s="251">
        <v>1.4035087719298245</v>
      </c>
      <c r="M33" s="251">
        <v>1.0526315789473684</v>
      </c>
      <c r="N33" s="251">
        <v>0.70175438596491224</v>
      </c>
      <c r="O33" s="251">
        <v>0.35087719298245612</v>
      </c>
      <c r="P33" s="251" t="s">
        <v>108</v>
      </c>
      <c r="Q33" s="251">
        <v>5.6140350877192979</v>
      </c>
      <c r="R33" s="251">
        <v>1.7543859649122806</v>
      </c>
      <c r="S33" s="251">
        <v>0.70175438596491224</v>
      </c>
      <c r="T33" s="251" t="s">
        <v>108</v>
      </c>
      <c r="U33" s="251">
        <v>0.35087719298245612</v>
      </c>
      <c r="V33" s="251">
        <v>0.70175438596491224</v>
      </c>
      <c r="W33" s="254">
        <v>24.561403508771932</v>
      </c>
      <c r="X33" s="223">
        <f t="shared" si="0"/>
        <v>100.00000000000001</v>
      </c>
    </row>
    <row r="34" spans="1:24">
      <c r="A34" s="196" t="s">
        <v>18</v>
      </c>
      <c r="B34" s="251">
        <v>17.948717948717949</v>
      </c>
      <c r="C34" s="251">
        <v>5.1282051282051277</v>
      </c>
      <c r="D34" s="251">
        <v>6.666666666666667</v>
      </c>
      <c r="E34" s="251">
        <v>12.820512820512819</v>
      </c>
      <c r="F34" s="251">
        <v>5.6410256410256414</v>
      </c>
      <c r="G34" s="251">
        <v>2.0512820512820511</v>
      </c>
      <c r="H34" s="251">
        <v>2.0512820512820511</v>
      </c>
      <c r="I34" s="251">
        <v>0.51282051282051277</v>
      </c>
      <c r="J34" s="251" t="s">
        <v>108</v>
      </c>
      <c r="K34" s="251">
        <v>2.0512820512820511</v>
      </c>
      <c r="L34" s="251">
        <v>5.1282051282051277</v>
      </c>
      <c r="M34" s="251">
        <v>7.6923076923076925</v>
      </c>
      <c r="N34" s="251">
        <v>0.51282051282051277</v>
      </c>
      <c r="O34" s="251">
        <v>4.1025641025641022</v>
      </c>
      <c r="P34" s="251" t="s">
        <v>108</v>
      </c>
      <c r="Q34" s="251">
        <v>3.0769230769230771</v>
      </c>
      <c r="R34" s="251">
        <v>6.1538461538461542</v>
      </c>
      <c r="S34" s="251" t="s">
        <v>108</v>
      </c>
      <c r="T34" s="251" t="s">
        <v>108</v>
      </c>
      <c r="U34" s="251" t="s">
        <v>108</v>
      </c>
      <c r="V34" s="251">
        <v>1.5384615384615385</v>
      </c>
      <c r="W34" s="254">
        <v>16.923076923076923</v>
      </c>
      <c r="X34" s="223">
        <f t="shared" si="0"/>
        <v>100</v>
      </c>
    </row>
    <row r="35" spans="1:24">
      <c r="A35" s="196" t="s">
        <v>19</v>
      </c>
      <c r="B35" s="251">
        <v>7.0855614973262036</v>
      </c>
      <c r="C35" s="251">
        <v>1.2032085561497325</v>
      </c>
      <c r="D35" s="251">
        <v>4.0106951871657754</v>
      </c>
      <c r="E35" s="251">
        <v>3.3422459893048129</v>
      </c>
      <c r="F35" s="251">
        <v>3.3422459893048129</v>
      </c>
      <c r="G35" s="251">
        <v>1.6042780748663104</v>
      </c>
      <c r="H35" s="251">
        <v>0.80213903743315518</v>
      </c>
      <c r="I35" s="251">
        <v>0.40106951871657759</v>
      </c>
      <c r="J35" s="251">
        <v>0.53475935828876997</v>
      </c>
      <c r="K35" s="251">
        <v>1.2032085561497325</v>
      </c>
      <c r="L35" s="251">
        <v>0.53475935828876997</v>
      </c>
      <c r="M35" s="251">
        <v>0.93582887700534756</v>
      </c>
      <c r="N35" s="251">
        <v>1.0695187165775399</v>
      </c>
      <c r="O35" s="251">
        <v>2.0053475935828877</v>
      </c>
      <c r="P35" s="251" t="s">
        <v>108</v>
      </c>
      <c r="Q35" s="251">
        <v>1.2032085561497325</v>
      </c>
      <c r="R35" s="251">
        <v>0.40106951871657759</v>
      </c>
      <c r="S35" s="251">
        <v>0.26737967914438499</v>
      </c>
      <c r="T35" s="251" t="s">
        <v>108</v>
      </c>
      <c r="U35" s="251">
        <v>0.26737967914438499</v>
      </c>
      <c r="V35" s="251">
        <v>57.352941176470587</v>
      </c>
      <c r="W35" s="254">
        <v>12.433155080213901</v>
      </c>
      <c r="X35" s="223">
        <f t="shared" si="0"/>
        <v>100</v>
      </c>
    </row>
    <row r="36" spans="1:24">
      <c r="A36" s="196" t="s">
        <v>20</v>
      </c>
      <c r="B36" s="251">
        <v>10.9375</v>
      </c>
      <c r="C36" s="251">
        <v>1.5625</v>
      </c>
      <c r="D36" s="251" t="s">
        <v>108</v>
      </c>
      <c r="E36" s="251">
        <v>14.0625</v>
      </c>
      <c r="F36" s="251">
        <v>6.25</v>
      </c>
      <c r="G36" s="251" t="s">
        <v>108</v>
      </c>
      <c r="H36" s="251">
        <v>3.125</v>
      </c>
      <c r="I36" s="251" t="s">
        <v>108</v>
      </c>
      <c r="J36" s="251" t="s">
        <v>108</v>
      </c>
      <c r="K36" s="251">
        <v>7.8125</v>
      </c>
      <c r="L36" s="251">
        <v>18.75</v>
      </c>
      <c r="M36" s="251">
        <v>3.125</v>
      </c>
      <c r="N36" s="251">
        <v>1.5625</v>
      </c>
      <c r="O36" s="251">
        <v>3.125</v>
      </c>
      <c r="P36" s="251">
        <v>1.5625</v>
      </c>
      <c r="Q36" s="251">
        <v>3.125</v>
      </c>
      <c r="R36" s="251">
        <v>1.5625</v>
      </c>
      <c r="S36" s="251">
        <v>1.5625</v>
      </c>
      <c r="T36" s="251" t="s">
        <v>108</v>
      </c>
      <c r="U36" s="251">
        <v>3.125</v>
      </c>
      <c r="V36" s="251">
        <v>0</v>
      </c>
      <c r="W36" s="254">
        <v>18.75</v>
      </c>
      <c r="X36" s="223">
        <f t="shared" si="0"/>
        <v>100</v>
      </c>
    </row>
    <row r="37" spans="1:24">
      <c r="A37" s="224" t="s">
        <v>21</v>
      </c>
      <c r="B37" s="252">
        <v>13.108371187540557</v>
      </c>
      <c r="C37" s="252">
        <v>3.5691109669046073</v>
      </c>
      <c r="D37" s="252">
        <v>12.199870214146657</v>
      </c>
      <c r="E37" s="252">
        <v>5.9052563270603509</v>
      </c>
      <c r="F37" s="252">
        <v>6.424399740428294</v>
      </c>
      <c r="G37" s="252">
        <v>2.0765736534717716</v>
      </c>
      <c r="H37" s="252">
        <v>1.7521090201168072</v>
      </c>
      <c r="I37" s="252">
        <v>0.71382219338092145</v>
      </c>
      <c r="J37" s="252">
        <v>0.32446463335496434</v>
      </c>
      <c r="K37" s="252">
        <v>1.881894873458793</v>
      </c>
      <c r="L37" s="252">
        <v>2.4659312134977287</v>
      </c>
      <c r="M37" s="252">
        <v>2.4010382868267359</v>
      </c>
      <c r="N37" s="252">
        <v>0.5191434133679429</v>
      </c>
      <c r="O37" s="252">
        <v>3.1797534068786502</v>
      </c>
      <c r="P37" s="252">
        <v>0.45425048669695006</v>
      </c>
      <c r="Q37" s="252">
        <v>1.1031797534068788</v>
      </c>
      <c r="R37" s="252">
        <v>2.4659312134977287</v>
      </c>
      <c r="S37" s="252">
        <v>2.4659312134977287</v>
      </c>
      <c r="T37" s="252" t="s">
        <v>108</v>
      </c>
      <c r="U37" s="252">
        <v>1.5574302401038287</v>
      </c>
      <c r="V37" s="252">
        <v>1.1031797534068788</v>
      </c>
      <c r="W37" s="255">
        <v>34.328358208955223</v>
      </c>
      <c r="X37" s="223">
        <f t="shared" si="0"/>
        <v>99.999999999999972</v>
      </c>
    </row>
    <row r="38" spans="1:24">
      <c r="A38" s="225" t="s">
        <v>22</v>
      </c>
      <c r="B38" s="256">
        <v>11.137867793636872</v>
      </c>
      <c r="C38" s="256">
        <v>1.3906387050474442</v>
      </c>
      <c r="D38" s="256">
        <v>6.2275735587273742</v>
      </c>
      <c r="E38" s="256">
        <v>4.9150785423809911</v>
      </c>
      <c r="F38" s="256">
        <v>6.731520612391356</v>
      </c>
      <c r="G38" s="256">
        <v>4.6280200940913803</v>
      </c>
      <c r="H38" s="256">
        <v>1.8850171437684395</v>
      </c>
      <c r="I38" s="256">
        <v>2.4288334263615341</v>
      </c>
      <c r="J38" s="256">
        <v>2.3475001993461446</v>
      </c>
      <c r="K38" s="256">
        <v>1.6665337692369029</v>
      </c>
      <c r="L38" s="256">
        <v>5.5960449724902324</v>
      </c>
      <c r="M38" s="256">
        <v>3.1688063152858623</v>
      </c>
      <c r="N38" s="256">
        <v>0.96483534008452265</v>
      </c>
      <c r="O38" s="256">
        <v>1.4751614703771629</v>
      </c>
      <c r="P38" s="256">
        <v>0.77824734869627621</v>
      </c>
      <c r="Q38" s="256">
        <v>1.8850171437684395</v>
      </c>
      <c r="R38" s="256">
        <v>1.8483374531536563</v>
      </c>
      <c r="S38" s="256">
        <v>1.1896977912447173</v>
      </c>
      <c r="T38" s="256">
        <v>2.9264014033968584</v>
      </c>
      <c r="U38" s="256">
        <v>2.2999999999999998</v>
      </c>
      <c r="V38" s="256">
        <v>8.6</v>
      </c>
      <c r="W38" s="256">
        <v>26.045658240969622</v>
      </c>
      <c r="X38" s="226">
        <f>SUM(B38:W38)</f>
        <v>100.13679132445577</v>
      </c>
    </row>
  </sheetData>
  <mergeCells count="3">
    <mergeCell ref="A1:X3"/>
    <mergeCell ref="A4:A6"/>
    <mergeCell ref="B4:X5"/>
  </mergeCells>
  <pageMargins left="0.7" right="0.7" top="0.75" bottom="0.75" header="0.3" footer="0.3"/>
  <pageSetup paperSize="9" scale="4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4"/>
  <sheetViews>
    <sheetView workbookViewId="0">
      <selection activeCell="E13" sqref="E13"/>
    </sheetView>
  </sheetViews>
  <sheetFormatPr defaultRowHeight="15"/>
  <cols>
    <col min="1" max="1" width="9.140625" style="1"/>
    <col min="2" max="2" width="21.140625" style="1" bestFit="1" customWidth="1"/>
    <col min="3" max="3" width="15.28515625" style="1" customWidth="1"/>
    <col min="4" max="16384" width="9.140625" style="1"/>
  </cols>
  <sheetData>
    <row r="2" spans="1:13" ht="15" customHeight="1">
      <c r="A2" s="331" t="s">
        <v>166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</row>
    <row r="3" spans="1:13" ht="15" customHeight="1">
      <c r="A3" s="331"/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</row>
    <row r="4" spans="1:13" ht="15" customHeight="1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</row>
    <row r="8" spans="1:13">
      <c r="B8" s="330" t="s">
        <v>158</v>
      </c>
      <c r="C8" s="330"/>
    </row>
    <row r="11" spans="1:13">
      <c r="B11" s="258" t="s">
        <v>131</v>
      </c>
      <c r="C11" s="258" t="s">
        <v>132</v>
      </c>
    </row>
    <row r="12" spans="1:13">
      <c r="B12" s="259" t="s">
        <v>129</v>
      </c>
      <c r="C12" s="251">
        <v>26.045658240969622</v>
      </c>
    </row>
    <row r="13" spans="1:13">
      <c r="B13" s="259" t="s">
        <v>118</v>
      </c>
      <c r="C13" s="251">
        <v>11.137867793636872</v>
      </c>
    </row>
    <row r="14" spans="1:13">
      <c r="B14" s="259" t="s">
        <v>167</v>
      </c>
      <c r="C14" s="251">
        <v>8.6</v>
      </c>
    </row>
    <row r="15" spans="1:13">
      <c r="B15" s="259" t="s">
        <v>154</v>
      </c>
      <c r="C15" s="251">
        <v>6.731520612391356</v>
      </c>
    </row>
    <row r="16" spans="1:13">
      <c r="B16" s="259" t="s">
        <v>114</v>
      </c>
      <c r="C16" s="251">
        <v>6.2275735587273742</v>
      </c>
    </row>
    <row r="17" spans="2:3">
      <c r="B17" s="259" t="s">
        <v>152</v>
      </c>
      <c r="C17" s="251">
        <v>5.5960449724902324</v>
      </c>
    </row>
    <row r="18" spans="2:3">
      <c r="B18" s="259" t="s">
        <v>120</v>
      </c>
      <c r="C18" s="251">
        <v>4.9150785423809911</v>
      </c>
    </row>
    <row r="19" spans="2:3">
      <c r="B19" s="259" t="s">
        <v>153</v>
      </c>
      <c r="C19" s="251">
        <v>4.6280200940913803</v>
      </c>
    </row>
    <row r="20" spans="2:3">
      <c r="B20" s="259" t="s">
        <v>159</v>
      </c>
      <c r="C20" s="251">
        <v>3.1688063152858623</v>
      </c>
    </row>
    <row r="21" spans="2:3">
      <c r="B21" s="259" t="s">
        <v>128</v>
      </c>
      <c r="C21" s="251">
        <v>2.9264014033968584</v>
      </c>
    </row>
    <row r="22" spans="2:3">
      <c r="B22" s="259" t="s">
        <v>121</v>
      </c>
      <c r="C22" s="251">
        <v>2.4288334263615341</v>
      </c>
    </row>
    <row r="23" spans="2:3">
      <c r="B23" s="259" t="s">
        <v>150</v>
      </c>
      <c r="C23" s="251">
        <v>2.3475001993461446</v>
      </c>
    </row>
    <row r="24" spans="2:3">
      <c r="B24" s="259" t="s">
        <v>160</v>
      </c>
      <c r="C24" s="251">
        <v>2.2999999999999998</v>
      </c>
    </row>
    <row r="25" spans="2:3">
      <c r="B25" s="259" t="s">
        <v>151</v>
      </c>
      <c r="C25" s="251">
        <v>1.8850171437684395</v>
      </c>
    </row>
    <row r="26" spans="2:3">
      <c r="B26" s="259" t="s">
        <v>125</v>
      </c>
      <c r="C26" s="251">
        <v>1.8850171437684395</v>
      </c>
    </row>
    <row r="27" spans="2:3">
      <c r="B27" s="259" t="s">
        <v>161</v>
      </c>
      <c r="C27" s="251">
        <v>1.8483374531536563</v>
      </c>
    </row>
    <row r="28" spans="2:3">
      <c r="B28" s="259" t="s">
        <v>162</v>
      </c>
      <c r="C28" s="251">
        <v>1.6665337692369029</v>
      </c>
    </row>
    <row r="29" spans="2:3">
      <c r="B29" s="259" t="s">
        <v>163</v>
      </c>
      <c r="C29" s="251">
        <v>1.4751614703771629</v>
      </c>
    </row>
    <row r="30" spans="2:3">
      <c r="B30" s="259" t="s">
        <v>119</v>
      </c>
      <c r="C30" s="251">
        <v>1.3906387050474442</v>
      </c>
    </row>
    <row r="31" spans="2:3">
      <c r="B31" s="259" t="s">
        <v>164</v>
      </c>
      <c r="C31" s="251">
        <v>1.1896977912447173</v>
      </c>
    </row>
    <row r="32" spans="2:3">
      <c r="B32" s="259" t="s">
        <v>165</v>
      </c>
      <c r="C32" s="251">
        <v>0.96483534008452265</v>
      </c>
    </row>
    <row r="33" spans="2:3">
      <c r="B33" s="259" t="s">
        <v>124</v>
      </c>
      <c r="C33" s="251">
        <v>0.77824734869627621</v>
      </c>
    </row>
    <row r="34" spans="2:3">
      <c r="B34" s="258" t="s">
        <v>22</v>
      </c>
      <c r="C34" s="260">
        <f>SUM(C12:C33)</f>
        <v>100.13679132445579</v>
      </c>
    </row>
  </sheetData>
  <mergeCells count="2">
    <mergeCell ref="B8:C8"/>
    <mergeCell ref="A2:M4"/>
  </mergeCells>
  <pageMargins left="0.7" right="0.7" top="0.75" bottom="0.75" header="0.3" footer="0.3"/>
  <pageSetup paperSize="9"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F8" sqref="F8"/>
    </sheetView>
  </sheetViews>
  <sheetFormatPr defaultRowHeight="15"/>
  <cols>
    <col min="1" max="1" width="7.5703125" customWidth="1"/>
    <col min="2" max="6" width="12.7109375" customWidth="1"/>
  </cols>
  <sheetData>
    <row r="1" spans="1:7" ht="47.25">
      <c r="A1" s="11"/>
      <c r="B1" s="271" t="s">
        <v>43</v>
      </c>
      <c r="C1" s="271"/>
      <c r="D1" s="271"/>
      <c r="E1" s="271"/>
      <c r="F1" s="271"/>
      <c r="G1" s="11"/>
    </row>
    <row r="2" spans="1:7">
      <c r="A2" s="1"/>
    </row>
    <row r="3" spans="1:7" ht="23.25">
      <c r="A3" s="10"/>
      <c r="B3" s="270" t="s">
        <v>25</v>
      </c>
      <c r="C3" s="270"/>
      <c r="D3" s="270"/>
      <c r="E3" s="270"/>
      <c r="F3" s="270"/>
      <c r="G3" s="10"/>
    </row>
    <row r="4" spans="1:7" ht="23.25">
      <c r="A4" s="10"/>
      <c r="B4" s="270" t="s">
        <v>136</v>
      </c>
      <c r="C4" s="270"/>
      <c r="D4" s="270"/>
      <c r="E4" s="270"/>
      <c r="F4" s="270"/>
      <c r="G4" s="10"/>
    </row>
    <row r="5" spans="1:7" ht="24" thickBot="1">
      <c r="A5" s="1"/>
      <c r="B5" s="3"/>
      <c r="C5" s="3"/>
      <c r="D5" s="3"/>
      <c r="E5" s="3"/>
      <c r="F5" s="3"/>
    </row>
    <row r="6" spans="1:7" ht="24.75" thickTop="1" thickBot="1">
      <c r="A6" s="10"/>
      <c r="B6" s="23">
        <v>2018</v>
      </c>
      <c r="C6" s="22">
        <v>2019</v>
      </c>
      <c r="D6" s="22">
        <v>2020</v>
      </c>
      <c r="E6" s="22">
        <v>2021</v>
      </c>
      <c r="F6" s="22">
        <v>2022</v>
      </c>
      <c r="G6" s="10"/>
    </row>
    <row r="7" spans="1:7" ht="24.75" thickTop="1" thickBot="1">
      <c r="A7" s="10"/>
      <c r="B7" s="235">
        <v>11055</v>
      </c>
      <c r="C7" s="234">
        <v>12151</v>
      </c>
      <c r="D7" s="234">
        <v>11811</v>
      </c>
      <c r="E7" s="234">
        <v>11789</v>
      </c>
      <c r="F7" s="234">
        <v>14718</v>
      </c>
      <c r="G7" s="10"/>
    </row>
    <row r="8" spans="1:7" ht="15.75" thickTop="1">
      <c r="A8" s="1"/>
    </row>
    <row r="9" spans="1:7">
      <c r="A9" s="1"/>
    </row>
    <row r="10" spans="1:7" ht="15" customHeight="1">
      <c r="A10" s="1"/>
      <c r="B10" s="29"/>
      <c r="C10" s="29"/>
      <c r="D10" s="29"/>
      <c r="E10" s="29"/>
      <c r="F10" s="29"/>
    </row>
    <row r="11" spans="1:7" s="1" customFormat="1">
      <c r="B11" s="29"/>
      <c r="C11" s="29"/>
      <c r="D11" s="29"/>
      <c r="E11" s="29"/>
      <c r="F11" s="29"/>
    </row>
    <row r="12" spans="1:7">
      <c r="A12" s="1"/>
      <c r="B12" s="2"/>
      <c r="C12" s="2"/>
      <c r="D12" s="2"/>
      <c r="E12" s="2"/>
      <c r="F12" s="2"/>
    </row>
    <row r="13" spans="1:7">
      <c r="A13" s="1"/>
    </row>
    <row r="14" spans="1:7">
      <c r="A14" s="1"/>
    </row>
    <row r="15" spans="1:7">
      <c r="A15" s="1"/>
    </row>
    <row r="16" spans="1:7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3">
      <c r="A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</sheetData>
  <mergeCells count="3">
    <mergeCell ref="B4:F4"/>
    <mergeCell ref="B3:F3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I9" sqref="I9"/>
    </sheetView>
  </sheetViews>
  <sheetFormatPr defaultRowHeight="15"/>
  <cols>
    <col min="1" max="1" width="5.85546875" customWidth="1"/>
    <col min="2" max="6" width="12.7109375" customWidth="1"/>
  </cols>
  <sheetData>
    <row r="1" spans="1:6" ht="47.25">
      <c r="A1" s="11"/>
      <c r="B1" s="271" t="s">
        <v>43</v>
      </c>
      <c r="C1" s="271"/>
      <c r="D1" s="271"/>
      <c r="E1" s="271"/>
      <c r="F1" s="271"/>
    </row>
    <row r="2" spans="1:6">
      <c r="A2" s="1"/>
    </row>
    <row r="3" spans="1:6" ht="23.25">
      <c r="A3" s="10"/>
      <c r="B3" s="270" t="s">
        <v>24</v>
      </c>
      <c r="C3" s="270"/>
      <c r="D3" s="270"/>
      <c r="E3" s="270"/>
      <c r="F3" s="270"/>
    </row>
    <row r="4" spans="1:6" ht="23.25">
      <c r="A4" s="10"/>
      <c r="B4" s="270" t="s">
        <v>136</v>
      </c>
      <c r="C4" s="270"/>
      <c r="D4" s="270"/>
      <c r="E4" s="270"/>
      <c r="F4" s="270"/>
    </row>
    <row r="5" spans="1:6" ht="24" thickBot="1">
      <c r="A5" s="1"/>
      <c r="B5" s="3"/>
      <c r="C5" s="3"/>
      <c r="D5" s="3"/>
      <c r="E5" s="3"/>
      <c r="F5" s="3"/>
    </row>
    <row r="6" spans="1:6" ht="24.75" thickTop="1" thickBot="1">
      <c r="A6" s="10"/>
      <c r="B6" s="22">
        <v>2018</v>
      </c>
      <c r="C6" s="22">
        <v>2019</v>
      </c>
      <c r="D6" s="22">
        <v>2020</v>
      </c>
      <c r="E6" s="22">
        <v>2021</v>
      </c>
      <c r="F6" s="22">
        <v>2022</v>
      </c>
    </row>
    <row r="7" spans="1:6" ht="24.75" thickTop="1" thickBot="1">
      <c r="A7" s="10"/>
      <c r="B7" s="234">
        <v>25513</v>
      </c>
      <c r="C7" s="234">
        <v>24010</v>
      </c>
      <c r="D7" s="234">
        <v>22696</v>
      </c>
      <c r="E7" s="234">
        <v>21766</v>
      </c>
      <c r="F7" s="234">
        <v>17057</v>
      </c>
    </row>
    <row r="8" spans="1:6" ht="15.75" thickTop="1">
      <c r="A8" s="1"/>
    </row>
    <row r="9" spans="1:6">
      <c r="A9" s="1"/>
    </row>
    <row r="10" spans="1:6">
      <c r="A10" s="1"/>
    </row>
    <row r="11" spans="1:6">
      <c r="A11" s="1"/>
    </row>
    <row r="12" spans="1:6">
      <c r="A12" s="1"/>
    </row>
    <row r="13" spans="1:6">
      <c r="A13" s="1"/>
    </row>
    <row r="14" spans="1:6">
      <c r="A14" s="1"/>
    </row>
    <row r="15" spans="1:6">
      <c r="A15" s="1"/>
    </row>
    <row r="16" spans="1:6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</sheetData>
  <mergeCells count="3">
    <mergeCell ref="B4:F4"/>
    <mergeCell ref="B3:F3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H6" sqref="H6"/>
    </sheetView>
  </sheetViews>
  <sheetFormatPr defaultRowHeight="15"/>
  <cols>
    <col min="1" max="1" width="14.28515625" bestFit="1" customWidth="1"/>
    <col min="2" max="2" width="10.7109375" bestFit="1" customWidth="1"/>
    <col min="3" max="3" width="19.28515625" customWidth="1"/>
    <col min="4" max="4" width="13.85546875" customWidth="1"/>
    <col min="5" max="5" width="23.5703125" customWidth="1"/>
    <col min="6" max="6" width="24" customWidth="1"/>
    <col min="7" max="7" width="22.7109375" bestFit="1" customWidth="1"/>
    <col min="8" max="8" width="15.140625" customWidth="1"/>
  </cols>
  <sheetData>
    <row r="1" spans="1:8" ht="33.75">
      <c r="A1" s="274" t="s">
        <v>43</v>
      </c>
      <c r="B1" s="274"/>
      <c r="C1" s="274"/>
      <c r="D1" s="274"/>
      <c r="E1" s="274"/>
      <c r="F1" s="274"/>
      <c r="G1" s="274"/>
      <c r="H1" s="274"/>
    </row>
    <row r="2" spans="1:8" ht="30" thickBot="1">
      <c r="A2" s="275" t="s">
        <v>66</v>
      </c>
      <c r="B2" s="275"/>
      <c r="C2" s="275"/>
      <c r="D2" s="275"/>
      <c r="E2" s="275"/>
      <c r="F2" s="275"/>
      <c r="G2" s="275"/>
      <c r="H2" s="275"/>
    </row>
    <row r="3" spans="1:8" ht="24.75" customHeight="1" thickBot="1">
      <c r="A3" s="276" t="s">
        <v>134</v>
      </c>
      <c r="B3" s="277"/>
      <c r="C3" s="278"/>
      <c r="D3" s="278"/>
      <c r="E3" s="278"/>
      <c r="F3" s="278"/>
      <c r="G3" s="278"/>
      <c r="H3" s="279"/>
    </row>
    <row r="4" spans="1:8" ht="15.75" thickBot="1">
      <c r="A4" s="283" t="s">
        <v>38</v>
      </c>
      <c r="B4" s="283" t="s">
        <v>75</v>
      </c>
      <c r="C4" s="280" t="s">
        <v>67</v>
      </c>
      <c r="D4" s="281"/>
      <c r="E4" s="281"/>
      <c r="F4" s="281"/>
      <c r="G4" s="282"/>
      <c r="H4" s="283" t="s">
        <v>80</v>
      </c>
    </row>
    <row r="5" spans="1:8" ht="45">
      <c r="A5" s="283"/>
      <c r="B5" s="283"/>
      <c r="C5" s="248" t="s">
        <v>76</v>
      </c>
      <c r="D5" s="101" t="s">
        <v>116</v>
      </c>
      <c r="E5" s="101" t="s">
        <v>77</v>
      </c>
      <c r="F5" s="101" t="s">
        <v>78</v>
      </c>
      <c r="G5" s="249" t="s">
        <v>79</v>
      </c>
      <c r="H5" s="283"/>
    </row>
    <row r="6" spans="1:8">
      <c r="A6" s="90">
        <v>2</v>
      </c>
      <c r="B6" s="247">
        <v>2493</v>
      </c>
      <c r="C6" s="245">
        <v>31</v>
      </c>
      <c r="D6" s="162">
        <v>2</v>
      </c>
      <c r="E6" s="162">
        <v>12</v>
      </c>
      <c r="F6" s="162" t="s">
        <v>108</v>
      </c>
      <c r="G6" s="162">
        <v>3</v>
      </c>
      <c r="H6" s="161">
        <f>B6-SUM(C6:G6)</f>
        <v>2445</v>
      </c>
    </row>
    <row r="7" spans="1:8">
      <c r="A7" s="83">
        <v>3</v>
      </c>
      <c r="B7" s="247">
        <v>1933</v>
      </c>
      <c r="C7" s="246">
        <v>91</v>
      </c>
      <c r="D7" s="160">
        <v>5</v>
      </c>
      <c r="E7" s="160">
        <v>113</v>
      </c>
      <c r="F7" s="160">
        <v>3</v>
      </c>
      <c r="G7" s="160">
        <v>8</v>
      </c>
      <c r="H7" s="161">
        <f t="shared" ref="H7:H12" si="0">B7-SUM(C7:G7)</f>
        <v>1713</v>
      </c>
    </row>
    <row r="8" spans="1:8">
      <c r="A8" s="15">
        <v>4</v>
      </c>
      <c r="B8" s="247">
        <v>3404</v>
      </c>
      <c r="C8" s="245">
        <v>22</v>
      </c>
      <c r="D8" s="162">
        <v>5</v>
      </c>
      <c r="E8" s="162">
        <v>25</v>
      </c>
      <c r="F8" s="163">
        <v>7</v>
      </c>
      <c r="G8" s="162">
        <v>8</v>
      </c>
      <c r="H8" s="161">
        <f t="shared" si="0"/>
        <v>3337</v>
      </c>
    </row>
    <row r="9" spans="1:8">
      <c r="A9" s="15">
        <v>5</v>
      </c>
      <c r="B9" s="247">
        <v>2617</v>
      </c>
      <c r="C9" s="246">
        <v>31</v>
      </c>
      <c r="D9" s="160">
        <v>1</v>
      </c>
      <c r="E9" s="160">
        <v>23</v>
      </c>
      <c r="F9" s="164" t="s">
        <v>108</v>
      </c>
      <c r="G9" s="160">
        <v>4</v>
      </c>
      <c r="H9" s="161">
        <f t="shared" si="0"/>
        <v>2558</v>
      </c>
    </row>
    <row r="10" spans="1:8">
      <c r="A10" s="18">
        <v>6</v>
      </c>
      <c r="B10" s="247">
        <v>3982</v>
      </c>
      <c r="C10" s="245">
        <v>9</v>
      </c>
      <c r="D10" s="162">
        <v>17</v>
      </c>
      <c r="E10" s="162">
        <v>28</v>
      </c>
      <c r="F10" s="165">
        <v>4</v>
      </c>
      <c r="G10" s="162">
        <v>11</v>
      </c>
      <c r="H10" s="161">
        <f t="shared" si="0"/>
        <v>3913</v>
      </c>
    </row>
    <row r="11" spans="1:8" s="1" customFormat="1">
      <c r="A11" s="18">
        <v>7</v>
      </c>
      <c r="B11" s="247">
        <v>2611</v>
      </c>
      <c r="C11" s="245">
        <v>64</v>
      </c>
      <c r="D11" s="162">
        <v>14</v>
      </c>
      <c r="E11" s="162">
        <v>144</v>
      </c>
      <c r="F11" s="165">
        <v>1</v>
      </c>
      <c r="G11" s="162">
        <v>15</v>
      </c>
      <c r="H11" s="161">
        <f t="shared" si="0"/>
        <v>2373</v>
      </c>
    </row>
    <row r="12" spans="1:8">
      <c r="A12" s="18" t="s">
        <v>55</v>
      </c>
      <c r="B12" s="247">
        <v>17</v>
      </c>
      <c r="C12" s="246" t="s">
        <v>108</v>
      </c>
      <c r="D12" s="160" t="s">
        <v>108</v>
      </c>
      <c r="E12" s="160" t="s">
        <v>108</v>
      </c>
      <c r="F12" s="164" t="s">
        <v>108</v>
      </c>
      <c r="G12" s="160" t="s">
        <v>108</v>
      </c>
      <c r="H12" s="161">
        <f t="shared" si="0"/>
        <v>17</v>
      </c>
    </row>
    <row r="13" spans="1:8" ht="15.75" thickBot="1">
      <c r="A13" s="188" t="s">
        <v>22</v>
      </c>
      <c r="B13" s="102">
        <f t="shared" ref="B13:H13" si="1">SUM(B6:B12)</f>
        <v>17057</v>
      </c>
      <c r="C13" s="166">
        <f t="shared" si="1"/>
        <v>248</v>
      </c>
      <c r="D13" s="166">
        <f t="shared" si="1"/>
        <v>44</v>
      </c>
      <c r="E13" s="166">
        <f t="shared" si="1"/>
        <v>345</v>
      </c>
      <c r="F13" s="166">
        <f t="shared" si="1"/>
        <v>15</v>
      </c>
      <c r="G13" s="166">
        <f t="shared" si="1"/>
        <v>49</v>
      </c>
      <c r="H13" s="167">
        <f t="shared" si="1"/>
        <v>16356</v>
      </c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273" t="s">
        <v>68</v>
      </c>
      <c r="B15" s="273"/>
      <c r="C15" s="273"/>
      <c r="D15" s="273"/>
      <c r="E15" s="273"/>
      <c r="F15" s="273"/>
      <c r="G15" s="273"/>
      <c r="H15" s="273"/>
    </row>
    <row r="16" spans="1:8" ht="45.75" customHeight="1">
      <c r="A16" s="273" t="s">
        <v>106</v>
      </c>
      <c r="B16" s="273"/>
      <c r="C16" s="273"/>
      <c r="D16" s="273"/>
      <c r="E16" s="273"/>
      <c r="F16" s="273"/>
      <c r="G16" s="273"/>
      <c r="H16" s="273"/>
    </row>
    <row r="17" spans="1:5">
      <c r="A17" s="272" t="s">
        <v>81</v>
      </c>
      <c r="B17" s="272"/>
      <c r="C17" s="272"/>
      <c r="D17" s="272"/>
      <c r="E17" s="272"/>
    </row>
  </sheetData>
  <mergeCells count="10">
    <mergeCell ref="A17:E17"/>
    <mergeCell ref="A16:H16"/>
    <mergeCell ref="A1:H1"/>
    <mergeCell ref="A2:H2"/>
    <mergeCell ref="A3:H3"/>
    <mergeCell ref="C4:G4"/>
    <mergeCell ref="A15:H15"/>
    <mergeCell ref="A4:A5"/>
    <mergeCell ref="B4:B5"/>
    <mergeCell ref="H4:H5"/>
  </mergeCells>
  <pageMargins left="0.7" right="0.7" top="0.75" bottom="0.75" header="0.3" footer="0.3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6"/>
  <sheetViews>
    <sheetView topLeftCell="A13" workbookViewId="0">
      <selection activeCell="E22" sqref="E22"/>
    </sheetView>
  </sheetViews>
  <sheetFormatPr defaultColWidth="9.140625" defaultRowHeight="15"/>
  <cols>
    <col min="1" max="1" width="9.140625" style="1"/>
    <col min="2" max="2" width="35.140625" style="1" bestFit="1" customWidth="1"/>
    <col min="3" max="3" width="29.7109375" style="1" customWidth="1"/>
    <col min="4" max="6" width="9.140625" style="1"/>
    <col min="7" max="7" width="35.140625" style="1" bestFit="1" customWidth="1"/>
    <col min="8" max="8" width="31.140625" style="1" customWidth="1"/>
    <col min="9" max="16384" width="9.140625" style="1"/>
  </cols>
  <sheetData>
    <row r="1" spans="2:8">
      <c r="B1" s="285" t="s">
        <v>137</v>
      </c>
      <c r="C1" s="285"/>
      <c r="D1" s="285"/>
      <c r="E1" s="285"/>
      <c r="F1" s="285"/>
      <c r="G1" s="285"/>
      <c r="H1" s="285"/>
    </row>
    <row r="2" spans="2:8">
      <c r="B2" s="285"/>
      <c r="C2" s="285"/>
      <c r="D2" s="285"/>
      <c r="E2" s="285"/>
      <c r="F2" s="285"/>
      <c r="G2" s="285"/>
      <c r="H2" s="285"/>
    </row>
    <row r="3" spans="2:8" ht="15.75" thickBot="1"/>
    <row r="4" spans="2:8" ht="16.5" thickBot="1">
      <c r="B4" s="286" t="s">
        <v>138</v>
      </c>
      <c r="C4" s="287"/>
      <c r="G4" s="286" t="s">
        <v>139</v>
      </c>
      <c r="H4" s="287"/>
    </row>
    <row r="5" spans="2:8" ht="15.75">
      <c r="B5" s="229" t="s">
        <v>69</v>
      </c>
      <c r="C5" s="229" t="s">
        <v>117</v>
      </c>
      <c r="G5" s="229" t="s">
        <v>69</v>
      </c>
      <c r="H5" s="229" t="s">
        <v>133</v>
      </c>
    </row>
    <row r="6" spans="2:8" ht="15.75">
      <c r="B6" s="230" t="s">
        <v>70</v>
      </c>
      <c r="C6" s="104">
        <v>38</v>
      </c>
      <c r="G6" s="230" t="s">
        <v>70</v>
      </c>
      <c r="H6" s="104">
        <v>34</v>
      </c>
    </row>
    <row r="7" spans="2:8" ht="15.75">
      <c r="B7" s="230" t="s">
        <v>71</v>
      </c>
      <c r="C7" s="104">
        <v>33</v>
      </c>
      <c r="G7" s="230" t="s">
        <v>71</v>
      </c>
      <c r="H7" s="104">
        <v>27</v>
      </c>
    </row>
    <row r="8" spans="2:8" ht="15" customHeight="1"/>
    <row r="9" spans="2:8" ht="15" customHeight="1"/>
    <row r="10" spans="2:8" ht="24" thickBot="1">
      <c r="B10" s="105"/>
      <c r="C10" s="105"/>
      <c r="D10" s="105"/>
      <c r="E10" s="105"/>
      <c r="F10" s="105"/>
      <c r="G10" s="105"/>
      <c r="H10" s="105"/>
    </row>
    <row r="11" spans="2:8" ht="16.5" thickBot="1">
      <c r="B11" s="286" t="s">
        <v>138</v>
      </c>
      <c r="C11" s="287"/>
      <c r="G11" s="286" t="s">
        <v>139</v>
      </c>
      <c r="H11" s="287"/>
    </row>
    <row r="12" spans="2:8" ht="16.5" thickBot="1">
      <c r="B12" s="150" t="s">
        <v>69</v>
      </c>
      <c r="C12" s="106" t="s">
        <v>117</v>
      </c>
      <c r="G12" s="150" t="s">
        <v>69</v>
      </c>
      <c r="H12" s="106" t="s">
        <v>117</v>
      </c>
    </row>
    <row r="13" spans="2:8" ht="16.5" thickTop="1">
      <c r="B13" s="21" t="s">
        <v>101</v>
      </c>
      <c r="C13" s="107">
        <v>33</v>
      </c>
      <c r="G13" s="21" t="s">
        <v>101</v>
      </c>
      <c r="H13" s="107">
        <v>18</v>
      </c>
    </row>
    <row r="14" spans="2:8" ht="15.75">
      <c r="B14" s="19" t="s">
        <v>58</v>
      </c>
      <c r="C14" s="107">
        <v>41</v>
      </c>
      <c r="G14" s="19" t="s">
        <v>58</v>
      </c>
      <c r="H14" s="107">
        <v>23</v>
      </c>
    </row>
    <row r="15" spans="2:8" ht="15.75">
      <c r="B15" s="19" t="s">
        <v>2</v>
      </c>
      <c r="C15" s="107">
        <v>29</v>
      </c>
      <c r="G15" s="19" t="s">
        <v>2</v>
      </c>
      <c r="H15" s="107">
        <v>23</v>
      </c>
    </row>
    <row r="16" spans="2:8" ht="15.75">
      <c r="B16" s="19" t="s">
        <v>3</v>
      </c>
      <c r="C16" s="107">
        <v>33</v>
      </c>
      <c r="G16" s="19" t="s">
        <v>3</v>
      </c>
      <c r="H16" s="107">
        <v>24</v>
      </c>
    </row>
    <row r="17" spans="2:8" ht="15.75">
      <c r="B17" s="19" t="s">
        <v>59</v>
      </c>
      <c r="C17" s="107">
        <v>27</v>
      </c>
      <c r="G17" s="19" t="s">
        <v>59</v>
      </c>
      <c r="H17" s="107">
        <v>33</v>
      </c>
    </row>
    <row r="18" spans="2:8" ht="15.75">
      <c r="B18" s="19" t="s">
        <v>4</v>
      </c>
      <c r="C18" s="107">
        <v>35</v>
      </c>
      <c r="G18" s="19" t="s">
        <v>4</v>
      </c>
      <c r="H18" s="107">
        <v>26</v>
      </c>
    </row>
    <row r="19" spans="2:8" ht="15.75">
      <c r="B19" s="19" t="s">
        <v>60</v>
      </c>
      <c r="C19" s="107">
        <v>34</v>
      </c>
      <c r="G19" s="19" t="s">
        <v>60</v>
      </c>
      <c r="H19" s="107">
        <v>24</v>
      </c>
    </row>
    <row r="20" spans="2:8" ht="15.75">
      <c r="B20" s="19" t="s">
        <v>5</v>
      </c>
      <c r="C20" s="107">
        <v>28</v>
      </c>
      <c r="G20" s="19" t="s">
        <v>5</v>
      </c>
      <c r="H20" s="107">
        <v>17</v>
      </c>
    </row>
    <row r="21" spans="2:8" ht="15.75">
      <c r="B21" s="19" t="s">
        <v>61</v>
      </c>
      <c r="C21" s="107">
        <v>33</v>
      </c>
      <c r="G21" s="19" t="s">
        <v>61</v>
      </c>
      <c r="H21" s="107">
        <v>21</v>
      </c>
    </row>
    <row r="22" spans="2:8" ht="15.75">
      <c r="B22" s="19" t="s">
        <v>6</v>
      </c>
      <c r="C22" s="107">
        <v>31</v>
      </c>
      <c r="G22" s="19" t="s">
        <v>6</v>
      </c>
      <c r="H22" s="107">
        <v>18</v>
      </c>
    </row>
    <row r="23" spans="2:8" ht="15.75">
      <c r="B23" s="19" t="s">
        <v>7</v>
      </c>
      <c r="C23" s="107">
        <v>35</v>
      </c>
      <c r="G23" s="19" t="s">
        <v>7</v>
      </c>
      <c r="H23" s="107">
        <v>41</v>
      </c>
    </row>
    <row r="24" spans="2:8" ht="15.75">
      <c r="B24" s="19" t="s">
        <v>8</v>
      </c>
      <c r="C24" s="107">
        <v>41</v>
      </c>
      <c r="G24" s="19" t="s">
        <v>8</v>
      </c>
      <c r="H24" s="107">
        <v>29</v>
      </c>
    </row>
    <row r="25" spans="2:8" ht="15.75">
      <c r="B25" s="19" t="s">
        <v>9</v>
      </c>
      <c r="C25" s="107">
        <v>30</v>
      </c>
      <c r="G25" s="19" t="s">
        <v>9</v>
      </c>
      <c r="H25" s="107">
        <v>37</v>
      </c>
    </row>
    <row r="26" spans="2:8" ht="15.75">
      <c r="B26" s="19" t="s">
        <v>62</v>
      </c>
      <c r="C26" s="107">
        <v>39</v>
      </c>
      <c r="G26" s="19" t="s">
        <v>62</v>
      </c>
      <c r="H26" s="107">
        <v>24</v>
      </c>
    </row>
    <row r="27" spans="2:8" ht="15.75">
      <c r="B27" s="19" t="s">
        <v>10</v>
      </c>
      <c r="C27" s="107">
        <v>32</v>
      </c>
      <c r="G27" s="19" t="s">
        <v>10</v>
      </c>
      <c r="H27" s="107">
        <v>24</v>
      </c>
    </row>
    <row r="28" spans="2:8" ht="15.75">
      <c r="B28" s="19" t="s">
        <v>11</v>
      </c>
      <c r="C28" s="107">
        <v>37</v>
      </c>
      <c r="G28" s="19" t="s">
        <v>11</v>
      </c>
      <c r="H28" s="107">
        <v>20</v>
      </c>
    </row>
    <row r="29" spans="2:8" ht="15.75">
      <c r="B29" s="19" t="s">
        <v>12</v>
      </c>
      <c r="C29" s="107">
        <v>30</v>
      </c>
      <c r="G29" s="19" t="s">
        <v>12</v>
      </c>
      <c r="H29" s="107">
        <v>14</v>
      </c>
    </row>
    <row r="30" spans="2:8" ht="15.75">
      <c r="B30" s="19" t="s">
        <v>13</v>
      </c>
      <c r="C30" s="107">
        <v>31</v>
      </c>
      <c r="G30" s="19" t="s">
        <v>13</v>
      </c>
      <c r="H30" s="107">
        <v>28</v>
      </c>
    </row>
    <row r="31" spans="2:8" ht="15.75">
      <c r="B31" s="19" t="s">
        <v>14</v>
      </c>
      <c r="C31" s="107">
        <v>34</v>
      </c>
      <c r="G31" s="19" t="s">
        <v>14</v>
      </c>
      <c r="H31" s="107">
        <v>33</v>
      </c>
    </row>
    <row r="32" spans="2:8" ht="15.75">
      <c r="B32" s="19" t="s">
        <v>63</v>
      </c>
      <c r="C32" s="107">
        <v>34</v>
      </c>
      <c r="G32" s="19" t="s">
        <v>63</v>
      </c>
      <c r="H32" s="107">
        <v>28</v>
      </c>
    </row>
    <row r="33" spans="2:8" ht="15.75">
      <c r="B33" s="19" t="s">
        <v>15</v>
      </c>
      <c r="C33" s="107">
        <v>31</v>
      </c>
      <c r="G33" s="19" t="s">
        <v>15</v>
      </c>
      <c r="H33" s="107">
        <v>22</v>
      </c>
    </row>
    <row r="34" spans="2:8" ht="15.75">
      <c r="B34" s="19" t="s">
        <v>64</v>
      </c>
      <c r="C34" s="107">
        <v>37</v>
      </c>
      <c r="G34" s="19" t="s">
        <v>64</v>
      </c>
      <c r="H34" s="107">
        <v>29</v>
      </c>
    </row>
    <row r="35" spans="2:8" ht="15.75">
      <c r="B35" s="19" t="s">
        <v>16</v>
      </c>
      <c r="C35" s="107">
        <v>36</v>
      </c>
      <c r="G35" s="19" t="s">
        <v>16</v>
      </c>
      <c r="H35" s="107">
        <v>29</v>
      </c>
    </row>
    <row r="36" spans="2:8" ht="15.75">
      <c r="B36" s="19" t="s">
        <v>17</v>
      </c>
      <c r="C36" s="107">
        <v>29</v>
      </c>
      <c r="G36" s="19" t="s">
        <v>17</v>
      </c>
      <c r="H36" s="107">
        <v>23</v>
      </c>
    </row>
    <row r="37" spans="2:8" ht="15.75">
      <c r="B37" s="19" t="s">
        <v>65</v>
      </c>
      <c r="C37" s="107">
        <v>29</v>
      </c>
      <c r="G37" s="19" t="s">
        <v>65</v>
      </c>
      <c r="H37" s="107">
        <v>17</v>
      </c>
    </row>
    <row r="38" spans="2:8" ht="15.75">
      <c r="B38" s="19" t="s">
        <v>18</v>
      </c>
      <c r="C38" s="107">
        <v>36</v>
      </c>
      <c r="G38" s="19" t="s">
        <v>18</v>
      </c>
      <c r="H38" s="107">
        <v>18</v>
      </c>
    </row>
    <row r="39" spans="2:8" ht="15.75">
      <c r="B39" s="19" t="s">
        <v>19</v>
      </c>
      <c r="C39" s="107">
        <v>26</v>
      </c>
      <c r="G39" s="19" t="s">
        <v>19</v>
      </c>
      <c r="H39" s="107">
        <v>18</v>
      </c>
    </row>
    <row r="40" spans="2:8" ht="15.75">
      <c r="B40" s="19" t="s">
        <v>20</v>
      </c>
      <c r="C40" s="107">
        <v>33</v>
      </c>
      <c r="G40" s="19" t="s">
        <v>20</v>
      </c>
      <c r="H40" s="107">
        <v>21</v>
      </c>
    </row>
    <row r="41" spans="2:8" ht="16.5" thickBot="1">
      <c r="B41" s="20" t="s">
        <v>21</v>
      </c>
      <c r="C41" s="107">
        <v>32</v>
      </c>
      <c r="G41" s="20" t="s">
        <v>21</v>
      </c>
      <c r="H41" s="107">
        <v>22</v>
      </c>
    </row>
    <row r="42" spans="2:8" ht="17.25" thickTop="1" thickBot="1">
      <c r="B42" s="116" t="s">
        <v>72</v>
      </c>
      <c r="C42" s="116">
        <v>36</v>
      </c>
      <c r="G42" s="116" t="s">
        <v>72</v>
      </c>
      <c r="H42" s="108">
        <v>26</v>
      </c>
    </row>
    <row r="46" spans="2:8">
      <c r="B46" s="284" t="s">
        <v>74</v>
      </c>
      <c r="C46" s="284"/>
      <c r="D46" s="284"/>
      <c r="E46" s="284"/>
      <c r="F46" s="284"/>
    </row>
  </sheetData>
  <mergeCells count="6">
    <mergeCell ref="B46:F46"/>
    <mergeCell ref="B1:H2"/>
    <mergeCell ref="B4:C4"/>
    <mergeCell ref="G4:H4"/>
    <mergeCell ref="B11:C11"/>
    <mergeCell ref="G11:H1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7"/>
  <sheetViews>
    <sheetView zoomScale="90" zoomScaleNormal="90" workbookViewId="0">
      <selection activeCell="L10" sqref="L10"/>
    </sheetView>
  </sheetViews>
  <sheetFormatPr defaultColWidth="9.140625" defaultRowHeight="15"/>
  <cols>
    <col min="1" max="2" width="9.140625" style="1"/>
    <col min="3" max="7" width="10.7109375" style="1" customWidth="1"/>
    <col min="8" max="8" width="10.7109375" style="190" customWidth="1"/>
    <col min="9" max="11" width="9.140625" style="1"/>
    <col min="12" max="17" width="11.7109375" style="1" customWidth="1"/>
    <col min="18" max="16384" width="9.140625" style="1"/>
  </cols>
  <sheetData>
    <row r="1" spans="3:17" ht="15" customHeight="1">
      <c r="C1" s="285" t="s">
        <v>140</v>
      </c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</row>
    <row r="2" spans="3:17" ht="15" customHeight="1"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</row>
    <row r="3" spans="3:17" ht="15" customHeight="1"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</row>
    <row r="4" spans="3:17" ht="24" thickBot="1">
      <c r="C4" s="105"/>
      <c r="D4" s="105"/>
      <c r="E4" s="105"/>
      <c r="F4" s="105"/>
      <c r="G4" s="105"/>
      <c r="H4" s="189"/>
      <c r="I4" s="105"/>
      <c r="J4" s="105"/>
      <c r="K4" s="105"/>
      <c r="L4" s="105"/>
      <c r="M4" s="105"/>
      <c r="N4" s="105"/>
      <c r="O4" s="105"/>
      <c r="P4" s="105"/>
      <c r="Q4" s="105"/>
    </row>
    <row r="5" spans="3:17" ht="16.5" thickBot="1">
      <c r="C5" s="286" t="s">
        <v>141</v>
      </c>
      <c r="D5" s="288"/>
      <c r="E5" s="288"/>
      <c r="F5" s="288"/>
      <c r="G5" s="288"/>
      <c r="H5" s="287"/>
      <c r="L5" s="286" t="s">
        <v>142</v>
      </c>
      <c r="M5" s="289"/>
      <c r="N5" s="289"/>
      <c r="O5" s="289"/>
      <c r="P5" s="289"/>
      <c r="Q5" s="290"/>
    </row>
    <row r="6" spans="3:17" ht="16.5" thickBot="1">
      <c r="C6" s="109" t="s">
        <v>0</v>
      </c>
      <c r="D6" s="110">
        <v>2018</v>
      </c>
      <c r="E6" s="110">
        <v>2019</v>
      </c>
      <c r="F6" s="110">
        <v>2020</v>
      </c>
      <c r="G6" s="111">
        <v>2021</v>
      </c>
      <c r="H6" s="111">
        <v>2022</v>
      </c>
      <c r="L6" s="222" t="s">
        <v>69</v>
      </c>
      <c r="M6" s="110">
        <v>2018</v>
      </c>
      <c r="N6" s="110">
        <v>2019</v>
      </c>
      <c r="O6" s="110">
        <v>2020</v>
      </c>
      <c r="P6" s="111">
        <v>2021</v>
      </c>
      <c r="Q6" s="111">
        <v>2022</v>
      </c>
    </row>
    <row r="7" spans="3:17" ht="15.75">
      <c r="C7" s="113" t="s">
        <v>70</v>
      </c>
      <c r="D7" s="220">
        <v>37</v>
      </c>
      <c r="E7" s="220">
        <v>41</v>
      </c>
      <c r="F7" s="220">
        <v>57</v>
      </c>
      <c r="G7" s="153">
        <v>45</v>
      </c>
      <c r="H7" s="153">
        <v>38</v>
      </c>
      <c r="L7" s="113" t="s">
        <v>70</v>
      </c>
      <c r="M7" s="220">
        <v>36</v>
      </c>
      <c r="N7" s="221">
        <v>37</v>
      </c>
      <c r="O7" s="220">
        <v>43</v>
      </c>
      <c r="P7" s="217">
        <v>47</v>
      </c>
      <c r="Q7" s="217">
        <v>34</v>
      </c>
    </row>
    <row r="8" spans="3:17" ht="15.75">
      <c r="C8" s="112" t="s">
        <v>71</v>
      </c>
      <c r="D8" s="104">
        <v>32</v>
      </c>
      <c r="E8" s="104">
        <v>37</v>
      </c>
      <c r="F8" s="104">
        <v>41</v>
      </c>
      <c r="G8" s="107">
        <v>33</v>
      </c>
      <c r="H8" s="107">
        <v>33</v>
      </c>
      <c r="L8" s="178" t="s">
        <v>71</v>
      </c>
      <c r="M8" s="179">
        <v>30</v>
      </c>
      <c r="N8" s="215">
        <v>24</v>
      </c>
      <c r="O8" s="104">
        <v>28</v>
      </c>
      <c r="P8" s="218">
        <v>17</v>
      </c>
      <c r="Q8" s="218">
        <v>27</v>
      </c>
    </row>
    <row r="9" spans="3:17" ht="16.5" thickBot="1">
      <c r="C9" s="114" t="s">
        <v>73</v>
      </c>
      <c r="D9" s="151">
        <v>41</v>
      </c>
      <c r="E9" s="151">
        <v>48.307152875175312</v>
      </c>
      <c r="F9" s="151">
        <v>40</v>
      </c>
      <c r="G9" s="152">
        <v>36</v>
      </c>
      <c r="H9" s="152">
        <v>36</v>
      </c>
      <c r="L9" s="114" t="s">
        <v>73</v>
      </c>
      <c r="M9" s="151">
        <v>32</v>
      </c>
      <c r="N9" s="216">
        <v>30</v>
      </c>
      <c r="O9" s="151">
        <v>30</v>
      </c>
      <c r="P9" s="219">
        <v>24</v>
      </c>
      <c r="Q9" s="219">
        <v>26</v>
      </c>
    </row>
    <row r="37" spans="2:11">
      <c r="B37" s="291" t="s">
        <v>74</v>
      </c>
      <c r="C37" s="291"/>
      <c r="D37" s="291"/>
      <c r="E37" s="291"/>
      <c r="F37" s="291"/>
      <c r="G37" s="291"/>
      <c r="H37" s="291"/>
      <c r="I37" s="291"/>
      <c r="J37" s="291"/>
      <c r="K37" s="291"/>
    </row>
  </sheetData>
  <mergeCells count="4">
    <mergeCell ref="C1:Q3"/>
    <mergeCell ref="C5:H5"/>
    <mergeCell ref="L5:Q5"/>
    <mergeCell ref="B37:K37"/>
  </mergeCells>
  <pageMargins left="0.7" right="0.7" top="0.75" bottom="0.75" header="0.3" footer="0.3"/>
  <pageSetup paperSize="9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="90" zoomScaleNormal="90" workbookViewId="0">
      <selection activeCell="D22" sqref="D22"/>
    </sheetView>
  </sheetViews>
  <sheetFormatPr defaultRowHeight="15"/>
  <cols>
    <col min="3" max="3" width="35.140625" bestFit="1" customWidth="1"/>
    <col min="4" max="4" width="23.140625" customWidth="1"/>
    <col min="5" max="5" width="11.42578125" customWidth="1"/>
    <col min="8" max="8" width="36.7109375" bestFit="1" customWidth="1"/>
    <col min="9" max="9" width="22.42578125" bestFit="1" customWidth="1"/>
  </cols>
  <sheetData>
    <row r="1" spans="1:9" ht="15" customHeight="1">
      <c r="C1" s="285" t="s">
        <v>143</v>
      </c>
      <c r="D1" s="285"/>
      <c r="E1" s="285"/>
      <c r="F1" s="285"/>
      <c r="G1" s="285"/>
      <c r="H1" s="285"/>
      <c r="I1" s="285"/>
    </row>
    <row r="2" spans="1:9" ht="15" customHeight="1">
      <c r="C2" s="285"/>
      <c r="D2" s="285"/>
      <c r="E2" s="285"/>
      <c r="F2" s="285"/>
      <c r="G2" s="285"/>
      <c r="H2" s="285"/>
      <c r="I2" s="285"/>
    </row>
    <row r="3" spans="1:9" ht="15" customHeight="1">
      <c r="C3" s="285"/>
      <c r="D3" s="285"/>
      <c r="E3" s="285"/>
      <c r="F3" s="285"/>
      <c r="G3" s="285"/>
      <c r="H3" s="285"/>
      <c r="I3" s="285"/>
    </row>
    <row r="5" spans="1:9" ht="15.75" thickBot="1"/>
    <row r="6" spans="1:9" ht="16.5" thickBot="1">
      <c r="C6" s="286" t="s">
        <v>144</v>
      </c>
      <c r="D6" s="287"/>
      <c r="H6" s="286" t="s">
        <v>144</v>
      </c>
      <c r="I6" s="287"/>
    </row>
    <row r="7" spans="1:9" ht="16.5" thickBot="1">
      <c r="C7" s="103" t="s">
        <v>69</v>
      </c>
      <c r="D7" s="103" t="s">
        <v>117</v>
      </c>
      <c r="H7" s="150" t="s">
        <v>69</v>
      </c>
      <c r="I7" s="106" t="s">
        <v>117</v>
      </c>
    </row>
    <row r="8" spans="1:9" ht="17.25" thickTop="1" thickBot="1">
      <c r="C8" s="174" t="s">
        <v>70</v>
      </c>
      <c r="D8" s="104">
        <v>159</v>
      </c>
      <c r="H8" s="174" t="s">
        <v>101</v>
      </c>
      <c r="I8" s="107">
        <v>66</v>
      </c>
    </row>
    <row r="9" spans="1:9" ht="16.5" thickTop="1">
      <c r="C9" s="174" t="s">
        <v>71</v>
      </c>
      <c r="D9" s="104">
        <v>140</v>
      </c>
      <c r="H9" s="175" t="s">
        <v>58</v>
      </c>
      <c r="I9" s="107">
        <v>143</v>
      </c>
    </row>
    <row r="10" spans="1:9" ht="15.75">
      <c r="C10" s="1"/>
      <c r="D10" s="1"/>
      <c r="H10" s="175" t="s">
        <v>2</v>
      </c>
      <c r="I10" s="107">
        <v>77</v>
      </c>
    </row>
    <row r="11" spans="1:9" ht="15.75">
      <c r="C11" s="1"/>
      <c r="D11" s="1"/>
      <c r="H11" s="175" t="s">
        <v>3</v>
      </c>
      <c r="I11" s="107">
        <v>131</v>
      </c>
    </row>
    <row r="12" spans="1:9" ht="13.5" customHeight="1">
      <c r="C12" s="105"/>
      <c r="D12" s="105"/>
      <c r="H12" s="175" t="s">
        <v>59</v>
      </c>
      <c r="I12" s="107">
        <v>46</v>
      </c>
    </row>
    <row r="13" spans="1:9" ht="15.75">
      <c r="H13" s="175" t="s">
        <v>4</v>
      </c>
      <c r="I13" s="107">
        <v>117</v>
      </c>
    </row>
    <row r="14" spans="1:9" ht="15.75">
      <c r="H14" s="175" t="s">
        <v>60</v>
      </c>
      <c r="I14" s="107">
        <v>115</v>
      </c>
    </row>
    <row r="15" spans="1:9" ht="15.75">
      <c r="H15" s="175" t="s">
        <v>5</v>
      </c>
      <c r="I15" s="107">
        <v>130</v>
      </c>
    </row>
    <row r="16" spans="1:9" ht="15.75" customHeight="1">
      <c r="A16" s="292" t="s">
        <v>74</v>
      </c>
      <c r="B16" s="292"/>
      <c r="C16" s="292"/>
      <c r="D16" s="292"/>
      <c r="E16" s="292"/>
      <c r="H16" s="175" t="s">
        <v>61</v>
      </c>
      <c r="I16" s="107">
        <v>114</v>
      </c>
    </row>
    <row r="17" spans="1:9" ht="15.75">
      <c r="H17" s="175" t="s">
        <v>6</v>
      </c>
      <c r="I17" s="107">
        <v>81</v>
      </c>
    </row>
    <row r="18" spans="1:9" ht="15.75">
      <c r="A18" s="180"/>
      <c r="B18" s="180"/>
      <c r="H18" s="175" t="s">
        <v>7</v>
      </c>
      <c r="I18" s="107">
        <v>115</v>
      </c>
    </row>
    <row r="19" spans="1:9" ht="15.75">
      <c r="H19" s="175" t="s">
        <v>8</v>
      </c>
      <c r="I19" s="107">
        <v>123</v>
      </c>
    </row>
    <row r="20" spans="1:9" ht="15.75">
      <c r="H20" s="175" t="s">
        <v>9</v>
      </c>
      <c r="I20" s="107">
        <v>116</v>
      </c>
    </row>
    <row r="21" spans="1:9" ht="15.75">
      <c r="H21" s="175" t="s">
        <v>62</v>
      </c>
      <c r="I21" s="107">
        <v>98</v>
      </c>
    </row>
    <row r="22" spans="1:9" ht="15.75">
      <c r="H22" s="175" t="s">
        <v>10</v>
      </c>
      <c r="I22" s="107">
        <v>127</v>
      </c>
    </row>
    <row r="23" spans="1:9" ht="15.75">
      <c r="H23" s="175" t="s">
        <v>11</v>
      </c>
      <c r="I23" s="107">
        <v>132</v>
      </c>
    </row>
    <row r="24" spans="1:9" ht="15.75">
      <c r="H24" s="175" t="s">
        <v>12</v>
      </c>
      <c r="I24" s="107">
        <v>68</v>
      </c>
    </row>
    <row r="25" spans="1:9" ht="15.75">
      <c r="H25" s="175" t="s">
        <v>13</v>
      </c>
      <c r="I25" s="107">
        <v>113</v>
      </c>
    </row>
    <row r="26" spans="1:9" ht="15.75">
      <c r="H26" s="175" t="s">
        <v>14</v>
      </c>
      <c r="I26" s="107">
        <v>127</v>
      </c>
    </row>
    <row r="27" spans="1:9" ht="15.75">
      <c r="H27" s="175" t="s">
        <v>63</v>
      </c>
      <c r="I27" s="107">
        <v>87</v>
      </c>
    </row>
    <row r="28" spans="1:9" ht="15.75">
      <c r="H28" s="175" t="s">
        <v>15</v>
      </c>
      <c r="I28" s="107">
        <v>105</v>
      </c>
    </row>
    <row r="29" spans="1:9" ht="15.75">
      <c r="H29" s="175" t="s">
        <v>64</v>
      </c>
      <c r="I29" s="107">
        <v>120</v>
      </c>
    </row>
    <row r="30" spans="1:9" ht="15.75">
      <c r="H30" s="175" t="s">
        <v>16</v>
      </c>
      <c r="I30" s="107">
        <v>74</v>
      </c>
    </row>
    <row r="31" spans="1:9" ht="15.75">
      <c r="H31" s="175" t="s">
        <v>17</v>
      </c>
      <c r="I31" s="107">
        <v>91</v>
      </c>
    </row>
    <row r="32" spans="1:9" ht="15.75">
      <c r="H32" s="175" t="s">
        <v>65</v>
      </c>
      <c r="I32" s="107">
        <v>165</v>
      </c>
    </row>
    <row r="33" spans="8:9" ht="15.75">
      <c r="H33" s="175" t="s">
        <v>18</v>
      </c>
      <c r="I33" s="107">
        <v>56</v>
      </c>
    </row>
    <row r="34" spans="8:9" ht="15.75">
      <c r="H34" s="175" t="s">
        <v>19</v>
      </c>
      <c r="I34" s="107">
        <v>128</v>
      </c>
    </row>
    <row r="35" spans="8:9" ht="15.75">
      <c r="H35" s="175" t="s">
        <v>20</v>
      </c>
      <c r="I35" s="107">
        <v>108</v>
      </c>
    </row>
    <row r="36" spans="8:9" ht="16.5" thickBot="1">
      <c r="H36" s="176" t="s">
        <v>21</v>
      </c>
      <c r="I36" s="107">
        <v>101</v>
      </c>
    </row>
    <row r="37" spans="8:9" ht="17.25" thickTop="1" thickBot="1">
      <c r="H37" s="116" t="s">
        <v>72</v>
      </c>
      <c r="I37" s="108">
        <v>111</v>
      </c>
    </row>
  </sheetData>
  <mergeCells count="4">
    <mergeCell ref="C6:D6"/>
    <mergeCell ref="H6:I6"/>
    <mergeCell ref="C1:I3"/>
    <mergeCell ref="A16:E16"/>
  </mergeCells>
  <pageMargins left="0.7" right="0.7" top="0.75" bottom="0.75" header="0.3" footer="0.3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Q10" sqref="Q10"/>
    </sheetView>
  </sheetViews>
  <sheetFormatPr defaultRowHeight="15"/>
  <cols>
    <col min="2" max="2" width="9.42578125" bestFit="1" customWidth="1"/>
    <col min="3" max="3" width="11" customWidth="1"/>
    <col min="4" max="4" width="10.7109375" customWidth="1"/>
    <col min="5" max="5" width="7.140625" bestFit="1" customWidth="1"/>
    <col min="6" max="6" width="7.5703125" bestFit="1" customWidth="1"/>
    <col min="7" max="7" width="8.28515625" bestFit="1" customWidth="1"/>
    <col min="8" max="8" width="8.140625" bestFit="1" customWidth="1"/>
    <col min="9" max="9" width="8.5703125" bestFit="1" customWidth="1"/>
    <col min="10" max="10" width="7.140625" customWidth="1"/>
    <col min="11" max="11" width="7" customWidth="1"/>
    <col min="12" max="12" width="8" customWidth="1"/>
    <col min="13" max="13" width="11" customWidth="1"/>
  </cols>
  <sheetData>
    <row r="1" spans="2:13" ht="37.5" customHeight="1">
      <c r="B1" s="268" t="s">
        <v>43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2:13" ht="18.75">
      <c r="B2" s="269" t="s">
        <v>40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2:13" ht="19.5" thickBot="1">
      <c r="B3" s="269" t="s">
        <v>134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2:13" ht="16.5" thickTop="1" thickBot="1">
      <c r="B4" s="61"/>
      <c r="C4" s="61"/>
      <c r="D4" s="61"/>
      <c r="E4" s="293" t="s">
        <v>29</v>
      </c>
      <c r="F4" s="294"/>
      <c r="G4" s="294"/>
      <c r="H4" s="294"/>
      <c r="I4" s="294"/>
      <c r="J4" s="294"/>
      <c r="K4" s="295"/>
      <c r="L4" s="62"/>
      <c r="M4" s="61"/>
    </row>
    <row r="5" spans="2:13" ht="40.5" customHeight="1" thickTop="1" thickBot="1">
      <c r="B5" s="63" t="s">
        <v>38</v>
      </c>
      <c r="C5" s="197" t="s">
        <v>110</v>
      </c>
      <c r="D5" s="64" t="s">
        <v>30</v>
      </c>
      <c r="E5" s="65" t="s">
        <v>31</v>
      </c>
      <c r="F5" s="66" t="s">
        <v>32</v>
      </c>
      <c r="G5" s="66" t="s">
        <v>33</v>
      </c>
      <c r="H5" s="66" t="s">
        <v>34</v>
      </c>
      <c r="I5" s="66" t="s">
        <v>57</v>
      </c>
      <c r="J5" s="66" t="s">
        <v>56</v>
      </c>
      <c r="K5" s="66" t="s">
        <v>51</v>
      </c>
      <c r="L5" s="67" t="s">
        <v>39</v>
      </c>
      <c r="M5" s="58" t="s">
        <v>145</v>
      </c>
    </row>
    <row r="6" spans="2:13">
      <c r="B6" s="98" t="s">
        <v>104</v>
      </c>
      <c r="C6" s="171">
        <v>3313</v>
      </c>
      <c r="D6" s="68">
        <v>1842</v>
      </c>
      <c r="E6" s="69">
        <v>1423</v>
      </c>
      <c r="F6" s="70">
        <v>19</v>
      </c>
      <c r="G6" s="70">
        <v>29</v>
      </c>
      <c r="H6" s="70" t="s">
        <v>108</v>
      </c>
      <c r="I6" s="70">
        <v>16</v>
      </c>
      <c r="J6" s="70" t="s">
        <v>108</v>
      </c>
      <c r="K6" s="71" t="s">
        <v>108</v>
      </c>
      <c r="L6" s="72">
        <f>SUM(E6:K6)</f>
        <v>1487</v>
      </c>
      <c r="M6" s="73">
        <v>3722</v>
      </c>
    </row>
    <row r="7" spans="2:13" ht="15.75" thickBot="1">
      <c r="B7" s="98" t="s">
        <v>105</v>
      </c>
      <c r="C7" s="171">
        <v>17</v>
      </c>
      <c r="D7" s="68">
        <v>81</v>
      </c>
      <c r="E7" s="69" t="s">
        <v>108</v>
      </c>
      <c r="F7" s="70">
        <v>1</v>
      </c>
      <c r="G7" s="70">
        <v>1</v>
      </c>
      <c r="H7" s="70" t="s">
        <v>108</v>
      </c>
      <c r="I7" s="70" t="s">
        <v>108</v>
      </c>
      <c r="J7" s="70">
        <v>72</v>
      </c>
      <c r="K7" s="71">
        <v>1</v>
      </c>
      <c r="L7" s="72">
        <f t="shared" ref="L7:L8" si="0">SUM(E7:K7)</f>
        <v>75</v>
      </c>
      <c r="M7" s="73">
        <v>26</v>
      </c>
    </row>
    <row r="8" spans="2:13" ht="16.5" thickTop="1" thickBot="1">
      <c r="B8" s="99" t="s">
        <v>22</v>
      </c>
      <c r="C8" s="194">
        <f t="shared" ref="C8:M8" si="1">SUM(C6:C7)</f>
        <v>3330</v>
      </c>
      <c r="D8" s="59">
        <f t="shared" si="1"/>
        <v>1923</v>
      </c>
      <c r="E8" s="16">
        <f t="shared" si="1"/>
        <v>1423</v>
      </c>
      <c r="F8" s="17">
        <f t="shared" si="1"/>
        <v>20</v>
      </c>
      <c r="G8" s="17">
        <f t="shared" si="1"/>
        <v>30</v>
      </c>
      <c r="H8" s="17">
        <f t="shared" si="1"/>
        <v>0</v>
      </c>
      <c r="I8" s="17">
        <f t="shared" si="1"/>
        <v>16</v>
      </c>
      <c r="J8" s="17">
        <f t="shared" si="1"/>
        <v>72</v>
      </c>
      <c r="K8" s="17">
        <f t="shared" si="1"/>
        <v>1</v>
      </c>
      <c r="L8" s="262">
        <f t="shared" si="0"/>
        <v>1562</v>
      </c>
      <c r="M8" s="60">
        <f t="shared" si="1"/>
        <v>3748</v>
      </c>
    </row>
    <row r="9" spans="2:13" ht="15.75" thickTop="1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8"/>
    </row>
    <row r="12" spans="2:1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5"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</row>
    <row r="27" spans="1:15" ht="15" customHeight="1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</row>
    <row r="28" spans="1:1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</row>
    <row r="29" spans="1:15">
      <c r="A29" s="87"/>
      <c r="N29" s="87"/>
      <c r="O29" s="87"/>
    </row>
  </sheetData>
  <mergeCells count="4">
    <mergeCell ref="E4:K4"/>
    <mergeCell ref="B1:M1"/>
    <mergeCell ref="B2:M2"/>
    <mergeCell ref="B3:M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22</vt:i4>
      </vt:variant>
      <vt:variant>
        <vt:lpstr>Intervalli denominati</vt:lpstr>
      </vt:variant>
      <vt:variant>
        <vt:i4>1</vt:i4>
      </vt:variant>
    </vt:vector>
  </HeadingPairs>
  <TitlesOfParts>
    <vt:vector size="23" baseType="lpstr">
      <vt:lpstr>Foglio 1</vt:lpstr>
      <vt:lpstr>Foglio 2</vt:lpstr>
      <vt:lpstr>Foglio 3</vt:lpstr>
      <vt:lpstr>Foglio 4</vt:lpstr>
      <vt:lpstr>Foglio 5</vt:lpstr>
      <vt:lpstr>Foglio 6</vt:lpstr>
      <vt:lpstr>Foglio 7</vt:lpstr>
      <vt:lpstr>Merito_appalti</vt:lpstr>
      <vt:lpstr>Foglio 8</vt:lpstr>
      <vt:lpstr>Foglio 9</vt:lpstr>
      <vt:lpstr>Foglio 10</vt:lpstr>
      <vt:lpstr>Foglio 11</vt:lpstr>
      <vt:lpstr>Foglio 12</vt:lpstr>
      <vt:lpstr>Foglio 13</vt:lpstr>
      <vt:lpstr>Foglio 14 </vt:lpstr>
      <vt:lpstr>Foglio 15</vt:lpstr>
      <vt:lpstr>Foglio 16 </vt:lpstr>
      <vt:lpstr>Foglio 17</vt:lpstr>
      <vt:lpstr>Foglio 18</vt:lpstr>
      <vt:lpstr>Foglio 19</vt:lpstr>
      <vt:lpstr>Foglio 20</vt:lpstr>
      <vt:lpstr>Foglio21</vt:lpstr>
      <vt:lpstr>'Foglio 6'!Tempi_medi_giudizi_cautelari_appalti_2018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Ruggiero Alessandro</dc:creator>
  <cp:lastModifiedBy>RIZZI Alessandro</cp:lastModifiedBy>
  <cp:lastPrinted>2023-01-19T12:06:44Z</cp:lastPrinted>
  <dcterms:created xsi:type="dcterms:W3CDTF">2013-02-22T14:08:38Z</dcterms:created>
  <dcterms:modified xsi:type="dcterms:W3CDTF">2023-01-23T06:48:21Z</dcterms:modified>
</cp:coreProperties>
</file>